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intana\Documents\Budget\"/>
    </mc:Choice>
  </mc:AlternateContent>
  <bookViews>
    <workbookView xWindow="0" yWindow="0" windowWidth="19200" windowHeight="7520"/>
  </bookViews>
  <sheets>
    <sheet name="2015 Budget" sheetId="1" r:id="rId1"/>
    <sheet name="Budget Change Items" sheetId="4" r:id="rId2"/>
    <sheet name="Payroll Budget" sheetId="3" r:id="rId3"/>
  </sheets>
  <definedNames>
    <definedName name="_xlnm.Print_Area" localSheetId="0">'2015 Budget'!$A$1:$L$127</definedName>
    <definedName name="_xlnm.Print_Area" localSheetId="1">'Budget Change Items'!$A$1:$I$18</definedName>
    <definedName name="_xlnm.Print_Area" localSheetId="2">'Payroll Budget'!$A$1:$L$46</definedName>
    <definedName name="_xlnm.Print_Titles" localSheetId="0">'2015 Budget'!$5:$8</definedName>
  </definedNames>
  <calcPr calcId="152511"/>
</workbook>
</file>

<file path=xl/calcChain.xml><?xml version="1.0" encoding="utf-8"?>
<calcChain xmlns="http://schemas.openxmlformats.org/spreadsheetml/2006/main">
  <c r="H16" i="4" l="1"/>
  <c r="D106" i="1"/>
  <c r="L35" i="1" l="1"/>
  <c r="F35" i="1"/>
  <c r="L88" i="1" l="1"/>
  <c r="N14" i="1" l="1"/>
  <c r="D14" i="1" s="1"/>
  <c r="D37" i="3"/>
  <c r="H37" i="3" s="1"/>
  <c r="D35" i="3"/>
  <c r="B35" i="3"/>
  <c r="D34" i="3"/>
  <c r="F34" i="3" s="1"/>
  <c r="D33" i="3"/>
  <c r="F33" i="3" s="1"/>
  <c r="B32" i="3"/>
  <c r="B36" i="3" s="1"/>
  <c r="D36" i="3" s="1"/>
  <c r="H31" i="3"/>
  <c r="H32" i="3" s="1"/>
  <c r="D27" i="3"/>
  <c r="J27" i="3" s="1"/>
  <c r="B25" i="3"/>
  <c r="D25" i="3" s="1"/>
  <c r="F24" i="3"/>
  <c r="D23" i="3"/>
  <c r="F23" i="3" s="1"/>
  <c r="B26" i="3"/>
  <c r="D26" i="3" s="1"/>
  <c r="D21" i="3"/>
  <c r="H21" i="3" s="1"/>
  <c r="H22" i="3" s="1"/>
  <c r="D17" i="3"/>
  <c r="J17" i="3" s="1"/>
  <c r="B16" i="3"/>
  <c r="D16" i="3" s="1"/>
  <c r="B15" i="3"/>
  <c r="D15" i="3" s="1"/>
  <c r="D14" i="3"/>
  <c r="F14" i="3" s="1"/>
  <c r="D13" i="3"/>
  <c r="F13" i="3" s="1"/>
  <c r="D12" i="3"/>
  <c r="D11" i="3"/>
  <c r="J11" i="3" s="1"/>
  <c r="J12" i="3" s="1"/>
  <c r="D125" i="1"/>
  <c r="H120" i="1"/>
  <c r="H119" i="1"/>
  <c r="D118" i="1"/>
  <c r="D117" i="1"/>
  <c r="H117" i="1" s="1"/>
  <c r="D116" i="1"/>
  <c r="J116" i="1" s="1"/>
  <c r="D115" i="1"/>
  <c r="J115" i="1" s="1"/>
  <c r="D114" i="1"/>
  <c r="J114" i="1" s="1"/>
  <c r="D113" i="1"/>
  <c r="H113" i="1" s="1"/>
  <c r="D112" i="1"/>
  <c r="J112" i="1" s="1"/>
  <c r="D108" i="1"/>
  <c r="H108" i="1" s="1"/>
  <c r="D107" i="1"/>
  <c r="J107" i="1" s="1"/>
  <c r="D105" i="1"/>
  <c r="J105" i="1" s="1"/>
  <c r="J104" i="1"/>
  <c r="J101" i="1"/>
  <c r="J100" i="1"/>
  <c r="D99" i="1"/>
  <c r="H99" i="1" s="1"/>
  <c r="D98" i="1"/>
  <c r="J98" i="1" s="1"/>
  <c r="D93" i="1"/>
  <c r="H93" i="1" s="1"/>
  <c r="D92" i="1"/>
  <c r="J92" i="1" s="1"/>
  <c r="H91" i="1"/>
  <c r="D86" i="1"/>
  <c r="J86" i="1" s="1"/>
  <c r="D84" i="1"/>
  <c r="J84" i="1" s="1"/>
  <c r="D83" i="1"/>
  <c r="H83" i="1" s="1"/>
  <c r="D79" i="1"/>
  <c r="H79" i="1" s="1"/>
  <c r="D78" i="1"/>
  <c r="J78" i="1" s="1"/>
  <c r="D77" i="1"/>
  <c r="D76" i="1"/>
  <c r="J76" i="1" s="1"/>
  <c r="D75" i="1"/>
  <c r="H75" i="1" s="1"/>
  <c r="D71" i="1"/>
  <c r="J71" i="1" s="1"/>
  <c r="D70" i="1"/>
  <c r="J70" i="1" s="1"/>
  <c r="D69" i="1"/>
  <c r="H69" i="1" s="1"/>
  <c r="D68" i="1"/>
  <c r="D67" i="1"/>
  <c r="H67" i="1" s="1"/>
  <c r="D66" i="1"/>
  <c r="H66" i="1" s="1"/>
  <c r="D65" i="1"/>
  <c r="J65" i="1" s="1"/>
  <c r="D61" i="1"/>
  <c r="J61" i="1" s="1"/>
  <c r="D60" i="1"/>
  <c r="J60" i="1" s="1"/>
  <c r="D59" i="1"/>
  <c r="D58" i="1"/>
  <c r="J58" i="1" s="1"/>
  <c r="D57" i="1"/>
  <c r="D53" i="1"/>
  <c r="H53" i="1" s="1"/>
  <c r="D52" i="1"/>
  <c r="J52" i="1" s="1"/>
  <c r="D51" i="1"/>
  <c r="J51" i="1" s="1"/>
  <c r="D50" i="1"/>
  <c r="J50" i="1" s="1"/>
  <c r="D48" i="1"/>
  <c r="J48" i="1" s="1"/>
  <c r="D47" i="1"/>
  <c r="H47" i="1" s="1"/>
  <c r="D46" i="1"/>
  <c r="J46" i="1" s="1"/>
  <c r="D45" i="1"/>
  <c r="J45" i="1" s="1"/>
  <c r="D44" i="1"/>
  <c r="H44" i="1" s="1"/>
  <c r="D43" i="1"/>
  <c r="J43" i="1" s="1"/>
  <c r="D41" i="1"/>
  <c r="J41" i="1" s="1"/>
  <c r="D40" i="1"/>
  <c r="J40" i="1" s="1"/>
  <c r="D39" i="1"/>
  <c r="J39" i="1" s="1"/>
  <c r="D37" i="1"/>
  <c r="J37" i="1" s="1"/>
  <c r="D36" i="1"/>
  <c r="J36" i="1" s="1"/>
  <c r="D34" i="1"/>
  <c r="J34" i="1" s="1"/>
  <c r="D32" i="1"/>
  <c r="H32" i="1" s="1"/>
  <c r="D31" i="1"/>
  <c r="H31" i="1" s="1"/>
  <c r="D30" i="1"/>
  <c r="J30" i="1" s="1"/>
  <c r="D29" i="1"/>
  <c r="H29" i="1" s="1"/>
  <c r="D28" i="1"/>
  <c r="H28" i="1" s="1"/>
  <c r="D27" i="1"/>
  <c r="H27" i="1" s="1"/>
  <c r="D26" i="1"/>
  <c r="H26" i="1" s="1"/>
  <c r="D25" i="1"/>
  <c r="J25" i="1" s="1"/>
  <c r="D24" i="1"/>
  <c r="J24" i="1" s="1"/>
  <c r="N106" i="1"/>
  <c r="N97" i="1"/>
  <c r="D97" i="1" s="1"/>
  <c r="H97" i="1" s="1"/>
  <c r="N94" i="1"/>
  <c r="N88" i="1"/>
  <c r="N80" i="1"/>
  <c r="N72" i="1"/>
  <c r="N62" i="1"/>
  <c r="N49" i="1"/>
  <c r="D49" i="1" s="1"/>
  <c r="N35" i="1"/>
  <c r="D19" i="1"/>
  <c r="D17" i="1"/>
  <c r="D16" i="1"/>
  <c r="D15" i="1"/>
  <c r="D13" i="1"/>
  <c r="D12" i="1"/>
  <c r="D11" i="1"/>
  <c r="L121" i="1"/>
  <c r="F121" i="1"/>
  <c r="J117" i="1"/>
  <c r="L106" i="1"/>
  <c r="L109" i="1" s="1"/>
  <c r="F106" i="1"/>
  <c r="F109" i="1" s="1"/>
  <c r="H103" i="1"/>
  <c r="J102" i="1"/>
  <c r="H102" i="1"/>
  <c r="L94" i="1"/>
  <c r="F94" i="1"/>
  <c r="F88" i="1"/>
  <c r="J85" i="1"/>
  <c r="H85" i="1"/>
  <c r="F80" i="1"/>
  <c r="L77" i="1"/>
  <c r="L76" i="1"/>
  <c r="H76" i="1"/>
  <c r="L75" i="1"/>
  <c r="F72" i="1"/>
  <c r="L71" i="1"/>
  <c r="L70" i="1"/>
  <c r="L69" i="1"/>
  <c r="L67" i="1"/>
  <c r="L66" i="1"/>
  <c r="L65" i="1"/>
  <c r="H65" i="1"/>
  <c r="L62" i="1"/>
  <c r="F62" i="1"/>
  <c r="L49" i="1"/>
  <c r="F49" i="1"/>
  <c r="J38" i="1"/>
  <c r="H38" i="1"/>
  <c r="L24" i="1"/>
  <c r="F20" i="1"/>
  <c r="J18" i="1"/>
  <c r="H18" i="1"/>
  <c r="L11" i="1"/>
  <c r="L20" i="1" s="1"/>
  <c r="J44" i="1" l="1"/>
  <c r="H71" i="1"/>
  <c r="D62" i="1"/>
  <c r="J62" i="1" s="1"/>
  <c r="H86" i="1"/>
  <c r="H50" i="1"/>
  <c r="J83" i="1"/>
  <c r="J113" i="1"/>
  <c r="J91" i="1"/>
  <c r="H34" i="1"/>
  <c r="D35" i="1"/>
  <c r="D54" i="1" s="1"/>
  <c r="H61" i="1"/>
  <c r="H25" i="1"/>
  <c r="H40" i="1"/>
  <c r="H43" i="1"/>
  <c r="H51" i="1"/>
  <c r="J53" i="1"/>
  <c r="J26" i="1"/>
  <c r="H100" i="1"/>
  <c r="H39" i="1"/>
  <c r="L54" i="1"/>
  <c r="H60" i="1"/>
  <c r="J66" i="1"/>
  <c r="D88" i="1"/>
  <c r="J88" i="1" s="1"/>
  <c r="H107" i="1"/>
  <c r="H57" i="1"/>
  <c r="H58" i="1"/>
  <c r="H101" i="1"/>
  <c r="J32" i="1"/>
  <c r="D121" i="1"/>
  <c r="J121" i="1" s="1"/>
  <c r="J29" i="1"/>
  <c r="H30" i="1"/>
  <c r="F54" i="1"/>
  <c r="F123" i="1" s="1"/>
  <c r="F127" i="1" s="1"/>
  <c r="J93" i="1"/>
  <c r="J119" i="1"/>
  <c r="N109" i="1"/>
  <c r="H84" i="1"/>
  <c r="H88" i="1" s="1"/>
  <c r="H24" i="1"/>
  <c r="D80" i="1"/>
  <c r="J80" i="1" s="1"/>
  <c r="H70" i="1"/>
  <c r="H72" i="1" s="1"/>
  <c r="J79" i="1"/>
  <c r="H112" i="1"/>
  <c r="H98" i="1"/>
  <c r="J47" i="1"/>
  <c r="H48" i="1"/>
  <c r="H49" i="1"/>
  <c r="D94" i="1"/>
  <c r="J94" i="1" s="1"/>
  <c r="H114" i="1"/>
  <c r="H77" i="1"/>
  <c r="H104" i="1"/>
  <c r="H115" i="1"/>
  <c r="D109" i="1"/>
  <c r="J109" i="1" s="1"/>
  <c r="H36" i="1"/>
  <c r="H45" i="1"/>
  <c r="D72" i="1"/>
  <c r="J72" i="1" s="1"/>
  <c r="J77" i="1"/>
  <c r="N54" i="1"/>
  <c r="F21" i="3"/>
  <c r="F22" i="3" s="1"/>
  <c r="F26" i="3" s="1"/>
  <c r="H52" i="1"/>
  <c r="H92" i="1"/>
  <c r="H94" i="1" s="1"/>
  <c r="H105" i="1"/>
  <c r="H116" i="1"/>
  <c r="H37" i="1"/>
  <c r="H41" i="1"/>
  <c r="H46" i="1"/>
  <c r="J49" i="1"/>
  <c r="L72" i="1"/>
  <c r="H78" i="1"/>
  <c r="L80" i="1"/>
  <c r="F37" i="3"/>
  <c r="J37" i="3"/>
  <c r="D18" i="3"/>
  <c r="F31" i="3"/>
  <c r="F32" i="3" s="1"/>
  <c r="J31" i="3"/>
  <c r="J32" i="3" s="1"/>
  <c r="J36" i="3" s="1"/>
  <c r="J21" i="3"/>
  <c r="J22" i="3" s="1"/>
  <c r="D22" i="3"/>
  <c r="B41" i="3"/>
  <c r="B44" i="3" s="1"/>
  <c r="H12" i="1"/>
  <c r="J12" i="1"/>
  <c r="J14" i="1"/>
  <c r="H14" i="1"/>
  <c r="J16" i="1"/>
  <c r="H16" i="1"/>
  <c r="H11" i="1"/>
  <c r="D20" i="1"/>
  <c r="J20" i="1" s="1"/>
  <c r="J11" i="1"/>
  <c r="H13" i="1"/>
  <c r="J13" i="1"/>
  <c r="H15" i="1"/>
  <c r="J15" i="1"/>
  <c r="H17" i="1"/>
  <c r="J17" i="1"/>
  <c r="H19" i="1"/>
  <c r="J19" i="1"/>
  <c r="H14" i="3"/>
  <c r="H23" i="3"/>
  <c r="F36" i="3"/>
  <c r="H34" i="3"/>
  <c r="H36" i="3" s="1"/>
  <c r="D28" i="3"/>
  <c r="D41" i="3"/>
  <c r="D44" i="3" s="1"/>
  <c r="H13" i="3"/>
  <c r="H24" i="3"/>
  <c r="F35" i="3"/>
  <c r="H33" i="3"/>
  <c r="H11" i="3"/>
  <c r="H12" i="3" s="1"/>
  <c r="H17" i="3"/>
  <c r="B18" i="3"/>
  <c r="H27" i="3"/>
  <c r="B28" i="3"/>
  <c r="D38" i="3"/>
  <c r="F11" i="3"/>
  <c r="F12" i="3" s="1"/>
  <c r="F16" i="3" s="1"/>
  <c r="F17" i="3"/>
  <c r="F27" i="3"/>
  <c r="B38" i="3"/>
  <c r="N20" i="1"/>
  <c r="J35" i="1"/>
  <c r="H35" i="1" l="1"/>
  <c r="H62" i="1"/>
  <c r="H106" i="1"/>
  <c r="H109" i="1" s="1"/>
  <c r="H80" i="1"/>
  <c r="N123" i="1"/>
  <c r="N127" i="1" s="1"/>
  <c r="J106" i="1"/>
  <c r="J54" i="1"/>
  <c r="H121" i="1"/>
  <c r="H54" i="1"/>
  <c r="L123" i="1"/>
  <c r="L127" i="1" s="1"/>
  <c r="D123" i="1"/>
  <c r="D127" i="1" s="1"/>
  <c r="H127" i="1" s="1"/>
  <c r="D40" i="3"/>
  <c r="D43" i="3" s="1"/>
  <c r="F25" i="3"/>
  <c r="F28" i="3" s="1"/>
  <c r="H20" i="1"/>
  <c r="B40" i="3"/>
  <c r="B42" i="3" s="1"/>
  <c r="F38" i="3"/>
  <c r="F15" i="3"/>
  <c r="F18" i="3" s="1"/>
  <c r="J33" i="3"/>
  <c r="J35" i="3" s="1"/>
  <c r="H35" i="3"/>
  <c r="J24" i="3"/>
  <c r="J26" i="3" s="1"/>
  <c r="H26" i="3"/>
  <c r="H15" i="3"/>
  <c r="J13" i="3"/>
  <c r="J15" i="3" s="1"/>
  <c r="H25" i="3"/>
  <c r="J23" i="3"/>
  <c r="J25" i="3" s="1"/>
  <c r="J14" i="3"/>
  <c r="J16" i="3" s="1"/>
  <c r="H16" i="3"/>
  <c r="H123" i="1" l="1"/>
  <c r="D42" i="3"/>
  <c r="B43" i="3"/>
  <c r="J127" i="1"/>
  <c r="J123" i="1"/>
  <c r="J28" i="3"/>
  <c r="J18" i="3"/>
  <c r="J41" i="3"/>
  <c r="J44" i="3" s="1"/>
  <c r="J38" i="3"/>
  <c r="H28" i="3"/>
  <c r="H40" i="3" s="1"/>
  <c r="H18" i="3"/>
  <c r="F41" i="3"/>
  <c r="F44" i="3" s="1"/>
  <c r="H41" i="3"/>
  <c r="H44" i="3" s="1"/>
  <c r="H38" i="3"/>
  <c r="F40" i="3"/>
  <c r="J40" i="3" l="1"/>
  <c r="J43" i="3" s="1"/>
  <c r="F43" i="3"/>
  <c r="F42" i="3"/>
  <c r="J42" i="3" l="1"/>
  <c r="H42" i="3"/>
  <c r="H43" i="3"/>
</calcChain>
</file>

<file path=xl/sharedStrings.xml><?xml version="1.0" encoding="utf-8"?>
<sst xmlns="http://schemas.openxmlformats.org/spreadsheetml/2006/main" count="176" uniqueCount="146">
  <si>
    <t>TOWN OF QUINTANA, TEXAS</t>
  </si>
  <si>
    <t>BUDGET</t>
  </si>
  <si>
    <t>YTD</t>
  </si>
  <si>
    <t>ANNUAL</t>
  </si>
  <si>
    <t>VARIANCE</t>
  </si>
  <si>
    <t>% OF</t>
  </si>
  <si>
    <t>FAV/(UNFAV)</t>
  </si>
  <si>
    <t>REVENUE</t>
  </si>
  <si>
    <t>Centerpoint Energy</t>
  </si>
  <si>
    <t>Industrial District</t>
  </si>
  <si>
    <t>Interest Income</t>
  </si>
  <si>
    <t>Miscellaneous Income</t>
  </si>
  <si>
    <t>Permits</t>
  </si>
  <si>
    <t>Property Tax</t>
  </si>
  <si>
    <t>Sales Tax</t>
  </si>
  <si>
    <t>Telephone Tax</t>
  </si>
  <si>
    <t>Water Payments</t>
  </si>
  <si>
    <t xml:space="preserve">        Total Revenue</t>
  </si>
  <si>
    <t>EXPENDITURES</t>
  </si>
  <si>
    <t>ADMINISTRATION</t>
  </si>
  <si>
    <t xml:space="preserve">   Advertising</t>
  </si>
  <si>
    <t xml:space="preserve">   Auditing/Bookeeping</t>
  </si>
  <si>
    <t xml:space="preserve">   Bank Charges</t>
  </si>
  <si>
    <t xml:space="preserve">   Capital Outlay</t>
  </si>
  <si>
    <t xml:space="preserve">   Contingency</t>
  </si>
  <si>
    <t xml:space="preserve">   Education</t>
  </si>
  <si>
    <t xml:space="preserve">   Election</t>
  </si>
  <si>
    <t xml:space="preserve">   Equipment Purchase</t>
  </si>
  <si>
    <t xml:space="preserve">   Equipment Repair</t>
  </si>
  <si>
    <t xml:space="preserve">   Internet</t>
  </si>
  <si>
    <t xml:space="preserve">         Internet - Other</t>
  </si>
  <si>
    <t xml:space="preserve">            Total Internet</t>
  </si>
  <si>
    <t xml:space="preserve">   Legal Notice</t>
  </si>
  <si>
    <t xml:space="preserve">   Insurance - Liability</t>
  </si>
  <si>
    <t xml:space="preserve">   Mayor/Council</t>
  </si>
  <si>
    <t xml:space="preserve">   Memberships</t>
  </si>
  <si>
    <t xml:space="preserve">   Mileage</t>
  </si>
  <si>
    <t xml:space="preserve">   Office Supplies</t>
  </si>
  <si>
    <t xml:space="preserve">   Compensation</t>
  </si>
  <si>
    <t xml:space="preserve">       Hourly Payroll</t>
  </si>
  <si>
    <t xml:space="preserve">      Overtime Payroll</t>
  </si>
  <si>
    <t xml:space="preserve">      Other Payroll</t>
  </si>
  <si>
    <t xml:space="preserve">      Health Insurance</t>
  </si>
  <si>
    <t xml:space="preserve">      Retirement</t>
  </si>
  <si>
    <t xml:space="preserve">      Payroll Taxes</t>
  </si>
  <si>
    <t xml:space="preserve">          Total Compensation</t>
  </si>
  <si>
    <t xml:space="preserve">   Postage</t>
  </si>
  <si>
    <t xml:space="preserve">   Travel</t>
  </si>
  <si>
    <t xml:space="preserve">   Vehicle Maintenance</t>
  </si>
  <si>
    <t xml:space="preserve">   Other Administration</t>
  </si>
  <si>
    <t>Total Administration</t>
  </si>
  <si>
    <t>LEGAL</t>
  </si>
  <si>
    <t xml:space="preserve">   Appraisal</t>
  </si>
  <si>
    <t xml:space="preserve">   Attorney</t>
  </si>
  <si>
    <t xml:space="preserve">   Engineering</t>
  </si>
  <si>
    <t xml:space="preserve">   Tax Assessor/Collector</t>
  </si>
  <si>
    <t>Total Legal</t>
  </si>
  <si>
    <t>PARKS</t>
  </si>
  <si>
    <t xml:space="preserve">   Bird Sanctuary</t>
  </si>
  <si>
    <t xml:space="preserve">   Morrison Park</t>
  </si>
  <si>
    <t xml:space="preserve">   Pavilion</t>
  </si>
  <si>
    <t xml:space="preserve">   Playground Maintenance</t>
  </si>
  <si>
    <t xml:space="preserve">   Restroom</t>
  </si>
  <si>
    <t xml:space="preserve">   Xeriscape</t>
  </si>
  <si>
    <t>Total Parks</t>
  </si>
  <si>
    <t>PROJECTS</t>
  </si>
  <si>
    <t xml:space="preserve">   Adopt a Highway Food</t>
  </si>
  <si>
    <t xml:space="preserve">   Beach Cleanup Food</t>
  </si>
  <si>
    <t xml:space="preserve">   Beach Cleanup Supplies</t>
  </si>
  <si>
    <t xml:space="preserve">   Beach Improvement</t>
  </si>
  <si>
    <t xml:space="preserve">   Creed Day</t>
  </si>
  <si>
    <t>Total Projects</t>
  </si>
  <si>
    <t>PUBLIC SERVICE</t>
  </si>
  <si>
    <t xml:space="preserve">   Garbage Pickup</t>
  </si>
  <si>
    <t xml:space="preserve">   Port-A-Pottie</t>
  </si>
  <si>
    <t xml:space="preserve">   Public Safety</t>
  </si>
  <si>
    <t xml:space="preserve">   Street Lights</t>
  </si>
  <si>
    <t>Total Public Service</t>
  </si>
  <si>
    <t>ROADS</t>
  </si>
  <si>
    <t xml:space="preserve">   Landscaping</t>
  </si>
  <si>
    <t xml:space="preserve">   Repair</t>
  </si>
  <si>
    <t xml:space="preserve">   Signs</t>
  </si>
  <si>
    <t>Total Roads</t>
  </si>
  <si>
    <t>TOWN HALL</t>
  </si>
  <si>
    <t xml:space="preserve">   Town Hall</t>
  </si>
  <si>
    <t xml:space="preserve">   Contingency Fund</t>
  </si>
  <si>
    <t xml:space="preserve">   Electric</t>
  </si>
  <si>
    <t xml:space="preserve">   Insurance - Property</t>
  </si>
  <si>
    <t xml:space="preserve">   Supplies</t>
  </si>
  <si>
    <t xml:space="preserve">        Fuel</t>
  </si>
  <si>
    <t xml:space="preserve">        Other Supplies</t>
  </si>
  <si>
    <t xml:space="preserve">           Total Supplies</t>
  </si>
  <si>
    <t xml:space="preserve">   Telephone</t>
  </si>
  <si>
    <t xml:space="preserve">   Town Hall - Other</t>
  </si>
  <si>
    <t>Total Town Hall</t>
  </si>
  <si>
    <t>Water System</t>
  </si>
  <si>
    <t xml:space="preserve">   BCGCD Fees</t>
  </si>
  <si>
    <t xml:space="preserve">    Capital Outlay</t>
  </si>
  <si>
    <t xml:space="preserve">   Chlorine</t>
  </si>
  <si>
    <t xml:space="preserve">   Lab Fees</t>
  </si>
  <si>
    <t xml:space="preserve">   Repairs &amp; Maintenance</t>
  </si>
  <si>
    <t xml:space="preserve">   Water System Penalties</t>
  </si>
  <si>
    <t>Total Water System</t>
  </si>
  <si>
    <t xml:space="preserve">        Total Expenditures</t>
  </si>
  <si>
    <t>OTHER REVENUE/(EXPENDITURES)</t>
  </si>
  <si>
    <t xml:space="preserve">        Change in Net Assets</t>
  </si>
  <si>
    <t>YEAR ENDED SEPTEMBER 30, 2015</t>
  </si>
  <si>
    <t xml:space="preserve">   Legal-FLNG</t>
  </si>
  <si>
    <t xml:space="preserve">   Park Signs</t>
  </si>
  <si>
    <t>SALARY SCHEDULE</t>
  </si>
  <si>
    <t>Budget</t>
  </si>
  <si>
    <t>EMPLOYEE NAME</t>
  </si>
  <si>
    <t>No Increase</t>
  </si>
  <si>
    <t>3% Increase</t>
  </si>
  <si>
    <t>5% Increase</t>
  </si>
  <si>
    <t>10% Increase</t>
  </si>
  <si>
    <t>G. B.</t>
  </si>
  <si>
    <t xml:space="preserve">   S.T.  Pay rate</t>
  </si>
  <si>
    <t xml:space="preserve">   O.T. Pay rate</t>
  </si>
  <si>
    <t xml:space="preserve">   S.T. Hours</t>
  </si>
  <si>
    <t xml:space="preserve">   O.T. Hours</t>
  </si>
  <si>
    <t xml:space="preserve">   S.T. Payroll</t>
  </si>
  <si>
    <t xml:space="preserve">   O.T. Payroll</t>
  </si>
  <si>
    <t xml:space="preserve">   Payroll Other</t>
  </si>
  <si>
    <t xml:space="preserve">       Total Payroll</t>
  </si>
  <si>
    <t>T. C.</t>
  </si>
  <si>
    <t>Total Payroll Costs</t>
  </si>
  <si>
    <t xml:space="preserve">   Hourly</t>
  </si>
  <si>
    <t xml:space="preserve">   O.T./Other</t>
  </si>
  <si>
    <t xml:space="preserve">   Payroll Taxes</t>
  </si>
  <si>
    <t xml:space="preserve">   Retirement</t>
  </si>
  <si>
    <t>ESTIMATED ACTUAL</t>
  </si>
  <si>
    <t>no longer employed</t>
  </si>
  <si>
    <t>vacant position</t>
  </si>
  <si>
    <t xml:space="preserve">   Maintenance/repairs</t>
  </si>
  <si>
    <t>SIGNIFICANT BUDGET CHANGE ITEMS</t>
  </si>
  <si>
    <t>Increase in Roads  - Lanscaping for Contract Mowing Service</t>
  </si>
  <si>
    <t>Increase From</t>
  </si>
  <si>
    <t>Decrease in Total Compensation - offset some of Contract Mowing</t>
  </si>
  <si>
    <t>Legal - Engineering for Water Tanks and System</t>
  </si>
  <si>
    <t>Public Service - Capital Outlay - new street lighting</t>
  </si>
  <si>
    <t>2014 Budget</t>
  </si>
  <si>
    <t>Net Increase from 2014 Budget</t>
  </si>
  <si>
    <t>Capital Outlay</t>
  </si>
  <si>
    <t>APPROVED BUDGET</t>
  </si>
  <si>
    <t>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</si>
</sst>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/>
    <xf numFmtId="0" fontId="4" fillId="0" borderId="0" xfId="0" applyFont="1"/>
    <xf numFmtId="164" fontId="0" fillId="0" borderId="0" xfId="2" applyNumberFormat="1" applyFont="1"/>
    <xf numFmtId="165" fontId="0" fillId="0" borderId="0" xfId="1" applyNumberFormat="1" applyFont="1"/>
    <xf numFmtId="10" fontId="0" fillId="0" borderId="0" xfId="3" applyNumberFormat="1" applyFont="1"/>
    <xf numFmtId="164" fontId="0" fillId="0" borderId="2" xfId="0" applyNumberFormat="1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0" fontId="2" fillId="0" borderId="0" xfId="0" applyFont="1"/>
    <xf numFmtId="165" fontId="0" fillId="0" borderId="5" xfId="1" applyNumberFormat="1" applyFont="1" applyBorder="1"/>
    <xf numFmtId="165" fontId="0" fillId="0" borderId="6" xfId="1" applyNumberFormat="1" applyFont="1" applyBorder="1"/>
    <xf numFmtId="165" fontId="0" fillId="0" borderId="2" xfId="0" applyNumberFormat="1" applyBorder="1"/>
    <xf numFmtId="0" fontId="0" fillId="0" borderId="0" xfId="0" applyFont="1"/>
    <xf numFmtId="165" fontId="0" fillId="0" borderId="4" xfId="0" applyNumberFormat="1" applyBorder="1"/>
    <xf numFmtId="165" fontId="0" fillId="0" borderId="4" xfId="1" applyNumberFormat="1" applyFont="1" applyBorder="1"/>
    <xf numFmtId="165" fontId="0" fillId="0" borderId="0" xfId="1" applyNumberFormat="1" applyFont="1" applyBorder="1"/>
    <xf numFmtId="165" fontId="0" fillId="0" borderId="6" xfId="0" applyNumberFormat="1" applyBorder="1"/>
    <xf numFmtId="165" fontId="0" fillId="0" borderId="0" xfId="0" applyNumberFormat="1" applyBorder="1"/>
    <xf numFmtId="0" fontId="0" fillId="0" borderId="3" xfId="0" applyBorder="1"/>
    <xf numFmtId="0" fontId="0" fillId="0" borderId="4" xfId="0" applyBorder="1"/>
    <xf numFmtId="164" fontId="0" fillId="0" borderId="7" xfId="2" applyNumberFormat="1" applyFont="1" applyBorder="1"/>
    <xf numFmtId="164" fontId="0" fillId="0" borderId="8" xfId="2" applyNumberFormat="1" applyFont="1" applyBorder="1"/>
    <xf numFmtId="0" fontId="0" fillId="0" borderId="9" xfId="0" applyBorder="1"/>
    <xf numFmtId="44" fontId="0" fillId="0" borderId="0" xfId="2" applyFont="1"/>
    <xf numFmtId="165" fontId="0" fillId="0" borderId="0" xfId="1" applyNumberFormat="1" applyFont="1" applyFill="1"/>
    <xf numFmtId="165" fontId="0" fillId="0" borderId="0" xfId="0" applyNumberFormat="1"/>
    <xf numFmtId="0" fontId="2" fillId="0" borderId="0" xfId="0" applyFont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4" fontId="0" fillId="0" borderId="0" xfId="0" applyNumberFormat="1"/>
    <xf numFmtId="44" fontId="0" fillId="0" borderId="3" xfId="0" applyNumberFormat="1" applyBorder="1"/>
    <xf numFmtId="44" fontId="0" fillId="0" borderId="5" xfId="0" applyNumberFormat="1" applyBorder="1"/>
    <xf numFmtId="44" fontId="2" fillId="0" borderId="0" xfId="0" applyNumberFormat="1" applyFont="1"/>
    <xf numFmtId="0" fontId="0" fillId="2" borderId="0" xfId="0" applyFill="1"/>
    <xf numFmtId="44" fontId="0" fillId="2" borderId="0" xfId="0" applyNumberFormat="1" applyFill="1"/>
    <xf numFmtId="44" fontId="0" fillId="2" borderId="0" xfId="2" applyFont="1" applyFill="1"/>
    <xf numFmtId="0" fontId="0" fillId="3" borderId="0" xfId="0" applyFill="1"/>
    <xf numFmtId="165" fontId="0" fillId="3" borderId="0" xfId="1" applyNumberFormat="1" applyFont="1" applyFill="1"/>
    <xf numFmtId="165" fontId="0" fillId="3" borderId="3" xfId="1" applyNumberFormat="1" applyFont="1" applyFill="1" applyBorder="1"/>
    <xf numFmtId="0" fontId="0" fillId="3" borderId="0" xfId="0" applyFill="1" applyBorder="1"/>
    <xf numFmtId="165" fontId="0" fillId="3" borderId="0" xfId="1" applyNumberFormat="1" applyFont="1" applyFill="1" applyBorder="1"/>
    <xf numFmtId="165" fontId="0" fillId="3" borderId="2" xfId="0" applyNumberFormat="1" applyFill="1" applyBorder="1"/>
    <xf numFmtId="10" fontId="0" fillId="3" borderId="0" xfId="3" applyNumberFormat="1" applyFont="1" applyFill="1"/>
    <xf numFmtId="165" fontId="0" fillId="3" borderId="2" xfId="1" applyNumberFormat="1" applyFont="1" applyFill="1" applyBorder="1"/>
    <xf numFmtId="165" fontId="0" fillId="3" borderId="4" xfId="1" applyNumberFormat="1" applyFont="1" applyFill="1" applyBorder="1"/>
    <xf numFmtId="165" fontId="0" fillId="3" borderId="4" xfId="0" applyNumberFormat="1" applyFill="1" applyBorder="1"/>
    <xf numFmtId="165" fontId="0" fillId="3" borderId="10" xfId="1" applyNumberFormat="1" applyFont="1" applyFill="1" applyBorder="1"/>
    <xf numFmtId="0" fontId="0" fillId="3" borderId="11" xfId="0" applyFill="1" applyBorder="1"/>
    <xf numFmtId="165" fontId="0" fillId="0" borderId="2" xfId="1" applyNumberFormat="1" applyFont="1" applyFill="1" applyBorder="1"/>
    <xf numFmtId="0" fontId="0" fillId="0" borderId="0" xfId="0" applyFill="1"/>
    <xf numFmtId="10" fontId="0" fillId="0" borderId="0" xfId="3" applyNumberFormat="1" applyFont="1" applyFill="1"/>
    <xf numFmtId="0" fontId="5" fillId="0" borderId="0" xfId="0" applyFont="1"/>
    <xf numFmtId="164" fontId="5" fillId="0" borderId="0" xfId="2" applyNumberFormat="1" applyFont="1"/>
    <xf numFmtId="165" fontId="5" fillId="0" borderId="0" xfId="1" applyNumberFormat="1" applyFont="1"/>
    <xf numFmtId="165" fontId="5" fillId="0" borderId="3" xfId="1" applyNumberFormat="1" applyFont="1" applyBorder="1"/>
    <xf numFmtId="164" fontId="5" fillId="0" borderId="7" xfId="2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8"/>
  <sheetViews>
    <sheetView tabSelected="1" workbookViewId="0">
      <selection activeCell="C8" sqref="C8"/>
    </sheetView>
  </sheetViews>
  <sheetFormatPr defaultRowHeight="14.5" x14ac:dyDescent="0.35"/>
  <cols>
    <col min="2" max="2" width="15" customWidth="1"/>
    <col min="3" max="3" width="15.81640625" customWidth="1"/>
    <col min="4" max="4" width="16.453125" hidden="1" customWidth="1"/>
    <col min="5" max="5" width="1.81640625" hidden="1" customWidth="1"/>
    <col min="6" max="6" width="11.6328125" hidden="1" customWidth="1"/>
    <col min="7" max="7" width="1.81640625" hidden="1" customWidth="1"/>
    <col min="8" max="8" width="11.08984375" hidden="1" customWidth="1"/>
    <col min="9" max="9" width="1.1796875" hidden="1" customWidth="1"/>
    <col min="10" max="10" width="10.90625" hidden="1" customWidth="1"/>
    <col min="11" max="11" width="1.81640625" customWidth="1"/>
    <col min="12" max="12" width="12.90625" customWidth="1"/>
    <col min="14" max="14" width="10.54296875" hidden="1" customWidth="1"/>
  </cols>
  <sheetData>
    <row r="1" spans="1:14" ht="18.5" x14ac:dyDescent="0.45">
      <c r="A1" s="1" t="s">
        <v>0</v>
      </c>
    </row>
    <row r="2" spans="1:14" ht="18.5" x14ac:dyDescent="0.45">
      <c r="A2" s="1" t="s">
        <v>106</v>
      </c>
    </row>
    <row r="3" spans="1:14" ht="18.5" x14ac:dyDescent="0.45">
      <c r="A3" s="1" t="s">
        <v>144</v>
      </c>
    </row>
    <row r="4" spans="1:14" ht="18.5" x14ac:dyDescent="0.45">
      <c r="A4" s="1"/>
    </row>
    <row r="5" spans="1:14" ht="19" thickBot="1" x14ac:dyDescent="0.5">
      <c r="A5" s="1"/>
      <c r="H5" s="2"/>
    </row>
    <row r="6" spans="1:14" ht="15.5" x14ac:dyDescent="0.35">
      <c r="D6" s="2">
        <v>2014</v>
      </c>
      <c r="E6" s="2"/>
      <c r="F6" s="2">
        <v>2014</v>
      </c>
      <c r="G6" s="2"/>
      <c r="H6" s="2" t="s">
        <v>1</v>
      </c>
      <c r="I6" s="2"/>
      <c r="J6" s="2"/>
      <c r="K6" s="2"/>
      <c r="L6" s="3">
        <v>2015</v>
      </c>
    </row>
    <row r="7" spans="1:14" ht="15.5" x14ac:dyDescent="0.35">
      <c r="D7" s="2" t="s">
        <v>2</v>
      </c>
      <c r="E7" s="2"/>
      <c r="F7" s="2" t="s">
        <v>3</v>
      </c>
      <c r="G7" s="2"/>
      <c r="H7" s="2" t="s">
        <v>4</v>
      </c>
      <c r="I7" s="2"/>
      <c r="J7" s="2" t="s">
        <v>5</v>
      </c>
      <c r="K7" s="2"/>
      <c r="L7" s="4" t="s">
        <v>145</v>
      </c>
    </row>
    <row r="8" spans="1:14" ht="15.5" x14ac:dyDescent="0.35">
      <c r="D8" s="5" t="s">
        <v>131</v>
      </c>
      <c r="E8" s="2"/>
      <c r="F8" s="5" t="s">
        <v>1</v>
      </c>
      <c r="G8" s="2"/>
      <c r="H8" s="5" t="s">
        <v>6</v>
      </c>
      <c r="I8" s="2"/>
      <c r="J8" s="5" t="s">
        <v>1</v>
      </c>
      <c r="K8" s="5"/>
      <c r="L8" s="6" t="s">
        <v>1</v>
      </c>
    </row>
    <row r="9" spans="1:14" x14ac:dyDescent="0.35">
      <c r="L9" s="7"/>
    </row>
    <row r="10" spans="1:14" ht="15.5" x14ac:dyDescent="0.35">
      <c r="A10" s="8" t="s">
        <v>7</v>
      </c>
      <c r="L10" s="7"/>
    </row>
    <row r="11" spans="1:14" x14ac:dyDescent="0.35">
      <c r="B11" t="s">
        <v>8</v>
      </c>
      <c r="D11" s="9">
        <f>N11/9*12</f>
        <v>92884</v>
      </c>
      <c r="E11" s="10"/>
      <c r="F11" s="9">
        <v>100000</v>
      </c>
      <c r="G11" s="10"/>
      <c r="H11" s="9">
        <f>D11-F11</f>
        <v>-7116</v>
      </c>
      <c r="J11" s="11">
        <f>D11/F11</f>
        <v>0.92884</v>
      </c>
      <c r="K11" s="11"/>
      <c r="L11" s="12">
        <f>F11</f>
        <v>100000</v>
      </c>
      <c r="N11" s="9">
        <v>69663</v>
      </c>
    </row>
    <row r="12" spans="1:14" x14ac:dyDescent="0.35">
      <c r="B12" t="s">
        <v>9</v>
      </c>
      <c r="D12" s="10">
        <f>N12</f>
        <v>1239980</v>
      </c>
      <c r="E12" s="10"/>
      <c r="F12" s="10">
        <v>1250000</v>
      </c>
      <c r="G12" s="10"/>
      <c r="H12" s="10">
        <f>D12-F12</f>
        <v>-10020</v>
      </c>
      <c r="J12" s="11">
        <f>D12/F12</f>
        <v>0.99198399999999998</v>
      </c>
      <c r="K12" s="11"/>
      <c r="L12" s="13">
        <v>1250000</v>
      </c>
      <c r="N12" s="10">
        <v>1239980</v>
      </c>
    </row>
    <row r="13" spans="1:14" x14ac:dyDescent="0.35">
      <c r="B13" t="s">
        <v>10</v>
      </c>
      <c r="D13" s="10">
        <f>N13/9*12</f>
        <v>836</v>
      </c>
      <c r="E13" s="10"/>
      <c r="F13" s="10">
        <v>85000</v>
      </c>
      <c r="G13" s="10"/>
      <c r="H13" s="10">
        <f t="shared" ref="H13:H19" si="0">D13-F13</f>
        <v>-84164</v>
      </c>
      <c r="J13" s="11">
        <f t="shared" ref="J13:J20" si="1">D13/F13</f>
        <v>9.8352941176470584E-3</v>
      </c>
      <c r="K13" s="11"/>
      <c r="L13" s="13">
        <v>2000</v>
      </c>
      <c r="N13" s="10">
        <v>627</v>
      </c>
    </row>
    <row r="14" spans="1:14" x14ac:dyDescent="0.35">
      <c r="B14" t="s">
        <v>11</v>
      </c>
      <c r="D14" s="10">
        <f>N14/9*12</f>
        <v>10492</v>
      </c>
      <c r="E14" s="10"/>
      <c r="F14" s="10">
        <v>1000</v>
      </c>
      <c r="G14" s="10"/>
      <c r="H14" s="10">
        <f t="shared" si="0"/>
        <v>9492</v>
      </c>
      <c r="J14" s="11">
        <f t="shared" si="1"/>
        <v>10.492000000000001</v>
      </c>
      <c r="K14" s="11"/>
      <c r="L14" s="13">
        <v>1000</v>
      </c>
      <c r="N14" s="10">
        <f>1080+6789</f>
        <v>7869</v>
      </c>
    </row>
    <row r="15" spans="1:14" x14ac:dyDescent="0.35">
      <c r="B15" t="s">
        <v>12</v>
      </c>
      <c r="D15" s="10">
        <f>N15/9*12</f>
        <v>1576</v>
      </c>
      <c r="E15" s="10"/>
      <c r="F15" s="10">
        <v>750</v>
      </c>
      <c r="G15" s="10"/>
      <c r="H15" s="10">
        <f t="shared" si="0"/>
        <v>826</v>
      </c>
      <c r="J15" s="11">
        <f t="shared" si="1"/>
        <v>2.1013333333333333</v>
      </c>
      <c r="K15" s="11"/>
      <c r="L15" s="13">
        <v>750</v>
      </c>
      <c r="N15" s="10">
        <v>1182</v>
      </c>
    </row>
    <row r="16" spans="1:14" x14ac:dyDescent="0.35">
      <c r="B16" t="s">
        <v>13</v>
      </c>
      <c r="D16" s="10">
        <f>N16</f>
        <v>2385</v>
      </c>
      <c r="E16" s="10"/>
      <c r="F16" s="10">
        <v>2200</v>
      </c>
      <c r="G16" s="10"/>
      <c r="H16" s="10">
        <f t="shared" si="0"/>
        <v>185</v>
      </c>
      <c r="J16" s="11">
        <f t="shared" si="1"/>
        <v>1.084090909090909</v>
      </c>
      <c r="K16" s="11"/>
      <c r="L16" s="13">
        <v>2200</v>
      </c>
      <c r="N16" s="10">
        <v>2385</v>
      </c>
    </row>
    <row r="17" spans="1:18" x14ac:dyDescent="0.35">
      <c r="B17" t="s">
        <v>14</v>
      </c>
      <c r="D17" s="10">
        <f>N17/9*12</f>
        <v>5792</v>
      </c>
      <c r="E17" s="10"/>
      <c r="F17" s="10">
        <v>10000</v>
      </c>
      <c r="G17" s="10"/>
      <c r="H17" s="10">
        <f t="shared" si="0"/>
        <v>-4208</v>
      </c>
      <c r="J17" s="11">
        <f t="shared" si="1"/>
        <v>0.57920000000000005</v>
      </c>
      <c r="K17" s="11"/>
      <c r="L17" s="13">
        <v>6000</v>
      </c>
      <c r="N17" s="10">
        <v>4344</v>
      </c>
    </row>
    <row r="18" spans="1:18" x14ac:dyDescent="0.35">
      <c r="B18" t="s">
        <v>15</v>
      </c>
      <c r="D18" s="10">
        <v>0</v>
      </c>
      <c r="E18" s="10"/>
      <c r="F18" s="10">
        <v>300</v>
      </c>
      <c r="G18" s="10"/>
      <c r="H18" s="10">
        <f t="shared" si="0"/>
        <v>-300</v>
      </c>
      <c r="J18" s="11">
        <f t="shared" si="1"/>
        <v>0</v>
      </c>
      <c r="K18" s="11"/>
      <c r="L18" s="13">
        <v>0</v>
      </c>
      <c r="N18" s="10">
        <v>0</v>
      </c>
    </row>
    <row r="19" spans="1:18" x14ac:dyDescent="0.35">
      <c r="B19" t="s">
        <v>16</v>
      </c>
      <c r="D19" s="14">
        <f>N19/9*12</f>
        <v>11989.333333333332</v>
      </c>
      <c r="E19" s="10"/>
      <c r="F19" s="14">
        <v>15000</v>
      </c>
      <c r="G19" s="10"/>
      <c r="H19" s="10">
        <f t="shared" si="0"/>
        <v>-3010.6666666666679</v>
      </c>
      <c r="J19" s="11">
        <f t="shared" si="1"/>
        <v>0.79928888888888883</v>
      </c>
      <c r="K19" s="11"/>
      <c r="L19" s="13">
        <v>12000</v>
      </c>
      <c r="N19" s="10">
        <v>8992</v>
      </c>
    </row>
    <row r="20" spans="1:18" x14ac:dyDescent="0.35">
      <c r="A20" s="15" t="s">
        <v>17</v>
      </c>
      <c r="D20" s="16">
        <f>SUM(D11:D19)</f>
        <v>1365934.3333333333</v>
      </c>
      <c r="E20" s="10"/>
      <c r="F20" s="16">
        <f>SUM(F11:F19)</f>
        <v>1464250</v>
      </c>
      <c r="G20" s="10"/>
      <c r="H20" s="16">
        <f>SUM(H11:H19)</f>
        <v>-98315.666666666672</v>
      </c>
      <c r="J20" s="11">
        <f t="shared" si="1"/>
        <v>0.93285595583632119</v>
      </c>
      <c r="K20" s="11"/>
      <c r="L20" s="17">
        <f>SUM(L11:L19)</f>
        <v>1373950</v>
      </c>
      <c r="N20" s="17">
        <f>SUM(N11:N19)</f>
        <v>1335042</v>
      </c>
    </row>
    <row r="21" spans="1:18" x14ac:dyDescent="0.35">
      <c r="L21" s="7"/>
    </row>
    <row r="22" spans="1:18" x14ac:dyDescent="0.35">
      <c r="A22" s="15" t="s">
        <v>18</v>
      </c>
      <c r="L22" s="7"/>
    </row>
    <row r="23" spans="1:18" x14ac:dyDescent="0.35">
      <c r="B23" s="15" t="s">
        <v>19</v>
      </c>
      <c r="L23" s="7"/>
    </row>
    <row r="24" spans="1:18" x14ac:dyDescent="0.35">
      <c r="B24" t="s">
        <v>20</v>
      </c>
      <c r="D24" s="10">
        <f t="shared" ref="D24:D32" si="2">N24/9*12</f>
        <v>2134.6666666666665</v>
      </c>
      <c r="E24" s="10"/>
      <c r="F24" s="10">
        <v>5000</v>
      </c>
      <c r="G24" s="10"/>
      <c r="H24" s="10">
        <f>F24-D24</f>
        <v>2865.3333333333335</v>
      </c>
      <c r="J24" s="11">
        <f>D24/F24</f>
        <v>0.42693333333333328</v>
      </c>
      <c r="K24" s="11"/>
      <c r="L24" s="18">
        <f>F24</f>
        <v>5000</v>
      </c>
      <c r="N24" s="10">
        <v>1601</v>
      </c>
    </row>
    <row r="25" spans="1:18" x14ac:dyDescent="0.35">
      <c r="B25" t="s">
        <v>21</v>
      </c>
      <c r="D25" s="10">
        <f t="shared" si="2"/>
        <v>23104</v>
      </c>
      <c r="E25" s="10"/>
      <c r="F25" s="10">
        <v>30000</v>
      </c>
      <c r="G25" s="10"/>
      <c r="H25" s="10">
        <f t="shared" ref="H25:H32" si="3">F25-D25</f>
        <v>6896</v>
      </c>
      <c r="J25" s="11">
        <f t="shared" ref="J25:J32" si="4">D25/F25</f>
        <v>0.77013333333333334</v>
      </c>
      <c r="K25" s="11"/>
      <c r="L25" s="18">
        <v>30000</v>
      </c>
      <c r="N25" s="10">
        <v>17328</v>
      </c>
    </row>
    <row r="26" spans="1:18" x14ac:dyDescent="0.35">
      <c r="B26" t="s">
        <v>22</v>
      </c>
      <c r="D26" s="10">
        <f t="shared" si="2"/>
        <v>53.333333333333336</v>
      </c>
      <c r="E26" s="10"/>
      <c r="F26" s="10">
        <v>250</v>
      </c>
      <c r="G26" s="10"/>
      <c r="H26" s="10">
        <f t="shared" si="3"/>
        <v>196.66666666666666</v>
      </c>
      <c r="J26" s="11">
        <f t="shared" si="4"/>
        <v>0.21333333333333335</v>
      </c>
      <c r="K26" s="11"/>
      <c r="L26" s="18">
        <v>250</v>
      </c>
      <c r="N26" s="10">
        <v>40</v>
      </c>
    </row>
    <row r="27" spans="1:18" x14ac:dyDescent="0.35">
      <c r="B27" t="s">
        <v>23</v>
      </c>
      <c r="D27" s="10">
        <f>N27/9*12</f>
        <v>2266.6666666666665</v>
      </c>
      <c r="E27" s="10"/>
      <c r="F27" s="10">
        <v>30000</v>
      </c>
      <c r="G27" s="10"/>
      <c r="H27" s="10">
        <f t="shared" si="3"/>
        <v>27733.333333333332</v>
      </c>
      <c r="J27" s="11"/>
      <c r="K27" s="11"/>
      <c r="L27" s="48">
        <v>30000</v>
      </c>
      <c r="M27" s="56"/>
      <c r="N27" s="10">
        <v>1700</v>
      </c>
      <c r="O27" s="43"/>
      <c r="P27" s="43"/>
      <c r="Q27" s="43"/>
      <c r="R27" s="43"/>
    </row>
    <row r="28" spans="1:18" x14ac:dyDescent="0.35">
      <c r="B28" t="s">
        <v>24</v>
      </c>
      <c r="D28" s="10">
        <f t="shared" si="2"/>
        <v>0</v>
      </c>
      <c r="E28" s="10"/>
      <c r="F28" s="10">
        <v>5000</v>
      </c>
      <c r="G28" s="10"/>
      <c r="H28" s="10">
        <f t="shared" si="3"/>
        <v>5000</v>
      </c>
      <c r="J28" s="11"/>
      <c r="K28" s="11"/>
      <c r="L28" s="18">
        <v>5000</v>
      </c>
      <c r="N28" s="10">
        <v>0</v>
      </c>
    </row>
    <row r="29" spans="1:18" x14ac:dyDescent="0.35">
      <c r="B29" t="s">
        <v>25</v>
      </c>
      <c r="D29" s="10">
        <f t="shared" si="2"/>
        <v>1200</v>
      </c>
      <c r="E29" s="10"/>
      <c r="F29" s="10">
        <v>6000</v>
      </c>
      <c r="G29" s="10"/>
      <c r="H29" s="10">
        <f t="shared" si="3"/>
        <v>4800</v>
      </c>
      <c r="J29" s="11">
        <f t="shared" si="4"/>
        <v>0.2</v>
      </c>
      <c r="K29" s="11"/>
      <c r="L29" s="18">
        <v>2000</v>
      </c>
      <c r="N29" s="10">
        <v>900</v>
      </c>
    </row>
    <row r="30" spans="1:18" x14ac:dyDescent="0.35">
      <c r="B30" t="s">
        <v>26</v>
      </c>
      <c r="D30" s="10">
        <f t="shared" si="2"/>
        <v>2636</v>
      </c>
      <c r="E30" s="10"/>
      <c r="F30" s="10">
        <v>3000</v>
      </c>
      <c r="G30" s="10"/>
      <c r="H30" s="10">
        <f t="shared" si="3"/>
        <v>364</v>
      </c>
      <c r="J30" s="11">
        <f t="shared" si="4"/>
        <v>0.87866666666666671</v>
      </c>
      <c r="K30" s="11"/>
      <c r="L30" s="18">
        <v>3000</v>
      </c>
      <c r="N30" s="10">
        <v>1977</v>
      </c>
    </row>
    <row r="31" spans="1:18" x14ac:dyDescent="0.35">
      <c r="B31" t="s">
        <v>27</v>
      </c>
      <c r="D31" s="10">
        <f t="shared" si="2"/>
        <v>0</v>
      </c>
      <c r="E31" s="10"/>
      <c r="F31" s="10">
        <v>15000</v>
      </c>
      <c r="G31" s="10"/>
      <c r="H31" s="10">
        <f t="shared" si="3"/>
        <v>15000</v>
      </c>
      <c r="J31" s="11"/>
      <c r="K31" s="11"/>
      <c r="L31" s="18">
        <v>15000</v>
      </c>
      <c r="M31" s="56"/>
      <c r="N31" s="10">
        <v>0</v>
      </c>
    </row>
    <row r="32" spans="1:18" x14ac:dyDescent="0.35">
      <c r="B32" t="s">
        <v>28</v>
      </c>
      <c r="D32" s="10">
        <f t="shared" si="2"/>
        <v>1338.6666666666667</v>
      </c>
      <c r="E32" s="10"/>
      <c r="F32" s="10">
        <v>5000</v>
      </c>
      <c r="G32" s="10"/>
      <c r="H32" s="10">
        <f t="shared" si="3"/>
        <v>3661.333333333333</v>
      </c>
      <c r="J32" s="11">
        <f t="shared" si="4"/>
        <v>0.26773333333333332</v>
      </c>
      <c r="K32" s="11"/>
      <c r="L32" s="18">
        <v>5000</v>
      </c>
      <c r="N32" s="10">
        <v>1004</v>
      </c>
    </row>
    <row r="33" spans="2:16" x14ac:dyDescent="0.35">
      <c r="B33" t="s">
        <v>29</v>
      </c>
      <c r="D33" s="10"/>
      <c r="E33" s="10"/>
      <c r="F33" s="10"/>
      <c r="G33" s="10"/>
      <c r="H33" s="10"/>
      <c r="L33" s="7"/>
      <c r="N33" s="10"/>
    </row>
    <row r="34" spans="2:16" x14ac:dyDescent="0.35">
      <c r="B34" t="s">
        <v>30</v>
      </c>
      <c r="D34" s="10">
        <f>N34/9*12</f>
        <v>660</v>
      </c>
      <c r="E34" s="10"/>
      <c r="F34" s="10">
        <v>750</v>
      </c>
      <c r="G34" s="10"/>
      <c r="H34" s="10">
        <f t="shared" ref="H34:H41" si="5">F34-D34</f>
        <v>90</v>
      </c>
      <c r="J34" s="11">
        <f t="shared" ref="J34:J41" si="6">D34/F34</f>
        <v>0.88</v>
      </c>
      <c r="K34" s="11"/>
      <c r="L34" s="18">
        <v>750</v>
      </c>
      <c r="N34" s="10">
        <v>495</v>
      </c>
    </row>
    <row r="35" spans="2:16" x14ac:dyDescent="0.35">
      <c r="B35" t="s">
        <v>31</v>
      </c>
      <c r="D35" s="10">
        <f>D34</f>
        <v>660</v>
      </c>
      <c r="E35" s="10"/>
      <c r="F35" s="10">
        <f>F34</f>
        <v>750</v>
      </c>
      <c r="G35" s="10"/>
      <c r="H35" s="10">
        <f t="shared" si="5"/>
        <v>90</v>
      </c>
      <c r="J35" s="11">
        <f t="shared" si="6"/>
        <v>0.88</v>
      </c>
      <c r="K35" s="11"/>
      <c r="L35" s="18">
        <f>L34</f>
        <v>750</v>
      </c>
      <c r="N35" s="10" t="e">
        <f>N34+#REF!</f>
        <v>#REF!</v>
      </c>
    </row>
    <row r="36" spans="2:16" x14ac:dyDescent="0.35">
      <c r="B36" t="s">
        <v>32</v>
      </c>
      <c r="D36" s="10">
        <f>N36/9*12</f>
        <v>500</v>
      </c>
      <c r="E36" s="10"/>
      <c r="F36" s="10">
        <v>1000</v>
      </c>
      <c r="G36" s="10"/>
      <c r="H36" s="10">
        <f t="shared" si="5"/>
        <v>500</v>
      </c>
      <c r="J36" s="11">
        <f t="shared" si="6"/>
        <v>0.5</v>
      </c>
      <c r="K36" s="11"/>
      <c r="L36" s="18">
        <v>1000</v>
      </c>
      <c r="N36" s="10">
        <v>375</v>
      </c>
    </row>
    <row r="37" spans="2:16" x14ac:dyDescent="0.35">
      <c r="B37" t="s">
        <v>33</v>
      </c>
      <c r="D37" s="10">
        <f>N37/9*12</f>
        <v>15148</v>
      </c>
      <c r="E37" s="10"/>
      <c r="F37" s="10">
        <v>20000</v>
      </c>
      <c r="G37" s="10"/>
      <c r="H37" s="10">
        <f t="shared" si="5"/>
        <v>4852</v>
      </c>
      <c r="J37" s="11">
        <f t="shared" si="6"/>
        <v>0.75739999999999996</v>
      </c>
      <c r="K37" s="11"/>
      <c r="L37" s="18">
        <v>20000</v>
      </c>
      <c r="N37" s="10">
        <v>11361</v>
      </c>
    </row>
    <row r="38" spans="2:16" x14ac:dyDescent="0.35">
      <c r="B38" t="s">
        <v>34</v>
      </c>
      <c r="D38" s="10">
        <v>7500</v>
      </c>
      <c r="E38" s="10"/>
      <c r="F38" s="10">
        <v>4000</v>
      </c>
      <c r="G38" s="10"/>
      <c r="H38" s="10">
        <f t="shared" si="5"/>
        <v>-3500</v>
      </c>
      <c r="J38" s="11">
        <f t="shared" si="6"/>
        <v>1.875</v>
      </c>
      <c r="K38" s="11"/>
      <c r="L38" s="48">
        <v>12500</v>
      </c>
      <c r="M38" s="43"/>
      <c r="N38" s="44">
        <v>6528</v>
      </c>
      <c r="O38" s="43"/>
    </row>
    <row r="39" spans="2:16" x14ac:dyDescent="0.35">
      <c r="B39" t="s">
        <v>35</v>
      </c>
      <c r="D39" s="10">
        <f>N39/9*12</f>
        <v>714.66666666666674</v>
      </c>
      <c r="E39" s="10"/>
      <c r="F39" s="10">
        <v>4000</v>
      </c>
      <c r="G39" s="10"/>
      <c r="H39" s="10">
        <f t="shared" si="5"/>
        <v>3285.333333333333</v>
      </c>
      <c r="J39" s="11">
        <f t="shared" si="6"/>
        <v>0.1786666666666667</v>
      </c>
      <c r="K39" s="11"/>
      <c r="L39" s="48">
        <v>1000</v>
      </c>
      <c r="M39" s="43"/>
      <c r="N39" s="44">
        <v>536</v>
      </c>
      <c r="O39" s="43"/>
    </row>
    <row r="40" spans="2:16" x14ac:dyDescent="0.35">
      <c r="B40" t="s">
        <v>36</v>
      </c>
      <c r="D40" s="10">
        <f>N40/9*12</f>
        <v>4417.333333333333</v>
      </c>
      <c r="E40" s="10"/>
      <c r="F40" s="10">
        <v>5000</v>
      </c>
      <c r="G40" s="10"/>
      <c r="H40" s="10">
        <f t="shared" si="5"/>
        <v>582.66666666666697</v>
      </c>
      <c r="J40" s="11">
        <f t="shared" si="6"/>
        <v>0.88346666666666662</v>
      </c>
      <c r="K40" s="11"/>
      <c r="L40" s="48">
        <v>6000</v>
      </c>
      <c r="M40" s="43"/>
      <c r="N40" s="44">
        <v>3313</v>
      </c>
      <c r="O40" s="43"/>
    </row>
    <row r="41" spans="2:16" x14ac:dyDescent="0.35">
      <c r="B41" t="s">
        <v>37</v>
      </c>
      <c r="D41" s="10">
        <f>N41/9*12</f>
        <v>5246.666666666667</v>
      </c>
      <c r="E41" s="10"/>
      <c r="F41" s="10">
        <v>6000</v>
      </c>
      <c r="G41" s="10"/>
      <c r="H41" s="10">
        <f t="shared" si="5"/>
        <v>753.33333333333303</v>
      </c>
      <c r="J41" s="11">
        <f t="shared" si="6"/>
        <v>0.87444444444444447</v>
      </c>
      <c r="K41" s="11"/>
      <c r="L41" s="18">
        <v>7000</v>
      </c>
      <c r="N41" s="10">
        <v>3935</v>
      </c>
    </row>
    <row r="42" spans="2:16" x14ac:dyDescent="0.35">
      <c r="B42" t="s">
        <v>38</v>
      </c>
      <c r="D42" s="10"/>
      <c r="E42" s="10"/>
      <c r="F42" s="10"/>
      <c r="G42" s="10"/>
      <c r="H42" s="10"/>
      <c r="L42" s="7"/>
      <c r="N42" s="10"/>
    </row>
    <row r="43" spans="2:16" x14ac:dyDescent="0.35">
      <c r="B43" t="s">
        <v>39</v>
      </c>
      <c r="D43" s="10">
        <f t="shared" ref="D43:D53" si="7">N43/9*12</f>
        <v>100941.33333333333</v>
      </c>
      <c r="E43" s="10"/>
      <c r="F43" s="10">
        <v>120000</v>
      </c>
      <c r="G43" s="10"/>
      <c r="H43" s="10">
        <f t="shared" ref="H43:H53" si="8">F43-D43</f>
        <v>19058.666666666672</v>
      </c>
      <c r="J43" s="11">
        <f t="shared" ref="J43:J54" si="9">D43/F43</f>
        <v>0.84117777777777769</v>
      </c>
      <c r="K43" s="11"/>
      <c r="L43" s="18">
        <v>106000</v>
      </c>
      <c r="N43" s="10">
        <v>75706</v>
      </c>
    </row>
    <row r="44" spans="2:16" x14ac:dyDescent="0.35">
      <c r="B44" t="s">
        <v>40</v>
      </c>
      <c r="D44" s="10">
        <f t="shared" si="7"/>
        <v>1608</v>
      </c>
      <c r="E44" s="10"/>
      <c r="F44" s="10">
        <v>5000</v>
      </c>
      <c r="G44" s="10"/>
      <c r="H44" s="10">
        <f t="shared" si="8"/>
        <v>3392</v>
      </c>
      <c r="J44" s="11">
        <f t="shared" si="9"/>
        <v>0.3216</v>
      </c>
      <c r="K44" s="11"/>
      <c r="L44" s="18">
        <v>2000</v>
      </c>
      <c r="N44" s="10">
        <v>1206</v>
      </c>
    </row>
    <row r="45" spans="2:16" x14ac:dyDescent="0.35">
      <c r="B45" t="s">
        <v>41</v>
      </c>
      <c r="D45" s="10">
        <f t="shared" si="7"/>
        <v>0</v>
      </c>
      <c r="E45" s="10"/>
      <c r="F45" s="10">
        <v>500</v>
      </c>
      <c r="G45" s="10"/>
      <c r="H45" s="10">
        <f t="shared" si="8"/>
        <v>500</v>
      </c>
      <c r="J45" s="11">
        <f t="shared" si="9"/>
        <v>0</v>
      </c>
      <c r="K45" s="11"/>
      <c r="L45" s="18">
        <v>0</v>
      </c>
      <c r="N45" s="10">
        <v>0</v>
      </c>
    </row>
    <row r="46" spans="2:16" x14ac:dyDescent="0.35">
      <c r="B46" t="s">
        <v>42</v>
      </c>
      <c r="D46" s="10">
        <f t="shared" si="7"/>
        <v>8432</v>
      </c>
      <c r="E46" s="10"/>
      <c r="F46" s="10">
        <v>10000</v>
      </c>
      <c r="G46" s="10"/>
      <c r="H46" s="10">
        <f t="shared" si="8"/>
        <v>1568</v>
      </c>
      <c r="J46" s="11">
        <f t="shared" si="9"/>
        <v>0.84319999999999995</v>
      </c>
      <c r="K46" s="11"/>
      <c r="L46" s="48">
        <v>9000</v>
      </c>
      <c r="M46" s="43"/>
      <c r="N46" s="44">
        <v>6324</v>
      </c>
      <c r="O46" s="43"/>
      <c r="P46" s="43"/>
    </row>
    <row r="47" spans="2:16" x14ac:dyDescent="0.35">
      <c r="B47" s="56" t="s">
        <v>43</v>
      </c>
      <c r="C47" s="56"/>
      <c r="D47" s="31">
        <f t="shared" si="7"/>
        <v>878.66666666666674</v>
      </c>
      <c r="E47" s="31"/>
      <c r="F47" s="31">
        <v>3000</v>
      </c>
      <c r="G47" s="31"/>
      <c r="H47" s="31">
        <f t="shared" si="8"/>
        <v>2121.333333333333</v>
      </c>
      <c r="I47" s="56"/>
      <c r="J47" s="57">
        <f t="shared" si="9"/>
        <v>0.29288888888888892</v>
      </c>
      <c r="K47" s="57"/>
      <c r="L47" s="18">
        <v>3000</v>
      </c>
      <c r="N47" s="10">
        <v>659</v>
      </c>
    </row>
    <row r="48" spans="2:16" x14ac:dyDescent="0.35">
      <c r="B48" t="s">
        <v>44</v>
      </c>
      <c r="D48" s="10">
        <f t="shared" si="7"/>
        <v>7660</v>
      </c>
      <c r="E48" s="10"/>
      <c r="F48" s="10">
        <v>12000</v>
      </c>
      <c r="G48" s="10"/>
      <c r="H48" s="10">
        <f t="shared" si="8"/>
        <v>4340</v>
      </c>
      <c r="J48" s="11">
        <f t="shared" si="9"/>
        <v>0.63833333333333331</v>
      </c>
      <c r="K48" s="11"/>
      <c r="L48" s="18">
        <v>10000</v>
      </c>
      <c r="N48" s="31">
        <v>5745</v>
      </c>
    </row>
    <row r="49" spans="2:16" x14ac:dyDescent="0.35">
      <c r="B49" t="s">
        <v>45</v>
      </c>
      <c r="D49" s="10">
        <f t="shared" si="7"/>
        <v>119520</v>
      </c>
      <c r="E49" s="10"/>
      <c r="F49" s="10">
        <f>SUM(F43:F48)</f>
        <v>150500</v>
      </c>
      <c r="G49" s="10"/>
      <c r="H49" s="10">
        <f t="shared" si="8"/>
        <v>30980</v>
      </c>
      <c r="J49" s="11">
        <f t="shared" si="9"/>
        <v>0.79415282392026576</v>
      </c>
      <c r="K49" s="11"/>
      <c r="L49" s="18">
        <f>SUM(L43:L48)</f>
        <v>130000</v>
      </c>
      <c r="N49" s="10">
        <f>SUM(N43:N48)</f>
        <v>89640</v>
      </c>
      <c r="O49" s="43"/>
      <c r="P49" s="43"/>
    </row>
    <row r="50" spans="2:16" x14ac:dyDescent="0.35">
      <c r="B50" t="s">
        <v>46</v>
      </c>
      <c r="D50" s="10">
        <f t="shared" si="7"/>
        <v>914.66666666666674</v>
      </c>
      <c r="E50" s="10"/>
      <c r="F50" s="10">
        <v>1500</v>
      </c>
      <c r="G50" s="10"/>
      <c r="H50" s="10">
        <f t="shared" si="8"/>
        <v>585.33333333333326</v>
      </c>
      <c r="J50" s="11">
        <f t="shared" si="9"/>
        <v>0.60977777777777786</v>
      </c>
      <c r="K50" s="11"/>
      <c r="L50" s="18">
        <v>1500</v>
      </c>
      <c r="N50" s="10">
        <v>686</v>
      </c>
    </row>
    <row r="51" spans="2:16" x14ac:dyDescent="0.35">
      <c r="B51" s="43" t="s">
        <v>47</v>
      </c>
      <c r="C51" s="43"/>
      <c r="D51" s="44">
        <f t="shared" si="7"/>
        <v>840</v>
      </c>
      <c r="E51" s="44"/>
      <c r="F51" s="44">
        <v>8000</v>
      </c>
      <c r="G51" s="44"/>
      <c r="H51" s="44">
        <f t="shared" si="8"/>
        <v>7160</v>
      </c>
      <c r="I51" s="43"/>
      <c r="J51" s="49">
        <f t="shared" si="9"/>
        <v>0.105</v>
      </c>
      <c r="K51" s="49"/>
      <c r="L51" s="48">
        <v>4000</v>
      </c>
      <c r="M51" s="43"/>
      <c r="N51" s="44">
        <v>630</v>
      </c>
      <c r="O51" s="43"/>
    </row>
    <row r="52" spans="2:16" x14ac:dyDescent="0.35">
      <c r="B52" s="43" t="s">
        <v>48</v>
      </c>
      <c r="C52" s="43"/>
      <c r="D52" s="44">
        <f t="shared" si="7"/>
        <v>0</v>
      </c>
      <c r="E52" s="44"/>
      <c r="F52" s="44">
        <v>6000</v>
      </c>
      <c r="G52" s="44"/>
      <c r="H52" s="44">
        <f t="shared" si="8"/>
        <v>6000</v>
      </c>
      <c r="I52" s="43"/>
      <c r="J52" s="49">
        <f t="shared" si="9"/>
        <v>0</v>
      </c>
      <c r="K52" s="49"/>
      <c r="L52" s="48">
        <v>6000</v>
      </c>
      <c r="M52" s="43"/>
      <c r="N52" s="44">
        <v>0</v>
      </c>
      <c r="O52" s="43"/>
    </row>
    <row r="53" spans="2:16" x14ac:dyDescent="0.35">
      <c r="B53" s="43" t="s">
        <v>49</v>
      </c>
      <c r="C53" s="43"/>
      <c r="D53" s="44">
        <f t="shared" si="7"/>
        <v>4097.3333333333339</v>
      </c>
      <c r="E53" s="44"/>
      <c r="F53" s="45">
        <v>2000</v>
      </c>
      <c r="G53" s="44"/>
      <c r="H53" s="44">
        <f t="shared" si="8"/>
        <v>-2097.3333333333339</v>
      </c>
      <c r="I53" s="43"/>
      <c r="J53" s="49">
        <f t="shared" si="9"/>
        <v>2.0486666666666671</v>
      </c>
      <c r="K53" s="49"/>
      <c r="L53" s="48">
        <v>5000</v>
      </c>
      <c r="M53" s="43"/>
      <c r="N53" s="44">
        <v>3073</v>
      </c>
      <c r="O53" s="43"/>
    </row>
    <row r="54" spans="2:16" x14ac:dyDescent="0.35">
      <c r="B54" s="15" t="s">
        <v>50</v>
      </c>
      <c r="D54" s="16">
        <f>SUM(D49:D53)+SUM(D35:D41)+SUM(D24:D33)</f>
        <v>192292</v>
      </c>
      <c r="E54" s="10"/>
      <c r="F54" s="16">
        <f>SUM(F49:F53)+SUM(F35:F41)+SUM(F24:F33)</f>
        <v>308000</v>
      </c>
      <c r="G54" s="10"/>
      <c r="H54" s="16">
        <f>SUM(H49:H53)+SUM(H35:H41)+SUM(H24:H33)</f>
        <v>115707.99999999999</v>
      </c>
      <c r="J54" s="11">
        <f t="shared" si="9"/>
        <v>0.62432467532467528</v>
      </c>
      <c r="K54" s="11"/>
      <c r="L54" s="17">
        <f>SUM(L49:L53)+SUM(L35:L41)+SUM(L24:L33)</f>
        <v>290000</v>
      </c>
      <c r="N54" s="17" t="e">
        <f>SUM(N49:N53)+SUM(N35:N41)+SUM(N24:N33)</f>
        <v>#REF!</v>
      </c>
    </row>
    <row r="55" spans="2:16" x14ac:dyDescent="0.35">
      <c r="D55" s="10"/>
      <c r="E55" s="10"/>
      <c r="F55" s="10"/>
      <c r="G55" s="10"/>
      <c r="H55" s="10"/>
      <c r="L55" s="7"/>
    </row>
    <row r="56" spans="2:16" x14ac:dyDescent="0.35">
      <c r="B56" s="15" t="s">
        <v>51</v>
      </c>
      <c r="D56" s="10"/>
      <c r="E56" s="10"/>
      <c r="F56" s="10"/>
      <c r="G56" s="10"/>
      <c r="H56" s="10"/>
      <c r="L56" s="7"/>
    </row>
    <row r="57" spans="2:16" x14ac:dyDescent="0.35">
      <c r="B57" t="s">
        <v>52</v>
      </c>
      <c r="D57" s="10">
        <f>N57/9*12</f>
        <v>0</v>
      </c>
      <c r="E57" s="10"/>
      <c r="F57" s="10">
        <v>400</v>
      </c>
      <c r="G57" s="10"/>
      <c r="H57" s="10">
        <f t="shared" ref="H57:H61" si="10">F57-D57</f>
        <v>400</v>
      </c>
      <c r="J57" s="11"/>
      <c r="K57" s="11"/>
      <c r="L57" s="13">
        <v>400</v>
      </c>
      <c r="N57" s="10">
        <v>0</v>
      </c>
    </row>
    <row r="58" spans="2:16" x14ac:dyDescent="0.35">
      <c r="B58" t="s">
        <v>53</v>
      </c>
      <c r="D58" s="10">
        <f>N58/9*12</f>
        <v>24430.666666666668</v>
      </c>
      <c r="E58" s="10"/>
      <c r="F58" s="10">
        <v>70000</v>
      </c>
      <c r="G58" s="10"/>
      <c r="H58" s="10">
        <f t="shared" si="10"/>
        <v>45569.333333333328</v>
      </c>
      <c r="J58" s="11">
        <f t="shared" ref="J58:J62" si="11">D58/F58</f>
        <v>0.34900952380952383</v>
      </c>
      <c r="K58" s="11"/>
      <c r="L58" s="13">
        <v>35000</v>
      </c>
      <c r="N58" s="10">
        <v>18323</v>
      </c>
    </row>
    <row r="59" spans="2:16" x14ac:dyDescent="0.35">
      <c r="B59" t="s">
        <v>107</v>
      </c>
      <c r="D59" s="10">
        <f>N59/9*12</f>
        <v>19392</v>
      </c>
      <c r="E59" s="10"/>
      <c r="F59" s="10"/>
      <c r="G59" s="10"/>
      <c r="H59" s="10"/>
      <c r="J59" s="11"/>
      <c r="K59" s="11"/>
      <c r="L59" s="50">
        <v>10000</v>
      </c>
      <c r="M59" s="43"/>
      <c r="N59" s="44">
        <v>14544</v>
      </c>
      <c r="O59" s="43"/>
    </row>
    <row r="60" spans="2:16" x14ac:dyDescent="0.35">
      <c r="B60" t="s">
        <v>54</v>
      </c>
      <c r="D60" s="10">
        <f>N60/9*12</f>
        <v>15254.666666666666</v>
      </c>
      <c r="E60" s="10"/>
      <c r="F60" s="10">
        <v>60000</v>
      </c>
      <c r="G60" s="10"/>
      <c r="H60" s="10">
        <f t="shared" si="10"/>
        <v>44745.333333333336</v>
      </c>
      <c r="J60" s="11">
        <f t="shared" si="11"/>
        <v>0.25424444444444444</v>
      </c>
      <c r="K60" s="11"/>
      <c r="L60" s="50">
        <v>85000</v>
      </c>
      <c r="M60" s="43"/>
      <c r="N60" s="44">
        <v>11441</v>
      </c>
      <c r="O60" s="43"/>
    </row>
    <row r="61" spans="2:16" x14ac:dyDescent="0.35">
      <c r="B61" t="s">
        <v>55</v>
      </c>
      <c r="D61" s="10">
        <f>N61/9*12</f>
        <v>41.333333333333336</v>
      </c>
      <c r="E61" s="10"/>
      <c r="F61" s="14">
        <v>125</v>
      </c>
      <c r="G61" s="10"/>
      <c r="H61" s="10">
        <f t="shared" si="10"/>
        <v>83.666666666666657</v>
      </c>
      <c r="J61" s="11">
        <f t="shared" si="11"/>
        <v>0.33066666666666666</v>
      </c>
      <c r="K61" s="11"/>
      <c r="L61" s="13">
        <v>125</v>
      </c>
      <c r="N61" s="10">
        <v>31</v>
      </c>
    </row>
    <row r="62" spans="2:16" x14ac:dyDescent="0.35">
      <c r="B62" s="15" t="s">
        <v>56</v>
      </c>
      <c r="D62" s="16">
        <f>SUM(D57:D61)</f>
        <v>59118.666666666672</v>
      </c>
      <c r="E62" s="10"/>
      <c r="F62" s="16">
        <f>SUM(F57:F61)</f>
        <v>130525</v>
      </c>
      <c r="G62" s="10"/>
      <c r="H62" s="16">
        <f>SUM(H57:H61)</f>
        <v>90798.333333333328</v>
      </c>
      <c r="J62" s="11">
        <f t="shared" si="11"/>
        <v>0.45292983464215031</v>
      </c>
      <c r="K62" s="11"/>
      <c r="L62" s="17">
        <f>SUM(L57:L61)</f>
        <v>130525</v>
      </c>
      <c r="N62" s="17">
        <f>SUM(N57:N61)</f>
        <v>44339</v>
      </c>
    </row>
    <row r="63" spans="2:16" x14ac:dyDescent="0.35">
      <c r="D63" s="10"/>
      <c r="E63" s="10"/>
      <c r="F63" s="10"/>
      <c r="G63" s="10"/>
      <c r="H63" s="10"/>
      <c r="L63" s="7"/>
    </row>
    <row r="64" spans="2:16" x14ac:dyDescent="0.35">
      <c r="B64" s="15" t="s">
        <v>57</v>
      </c>
      <c r="D64" s="10"/>
      <c r="E64" s="10"/>
      <c r="F64" s="10"/>
      <c r="G64" s="10"/>
      <c r="H64" s="10"/>
      <c r="L64" s="7"/>
    </row>
    <row r="65" spans="2:16" x14ac:dyDescent="0.35">
      <c r="B65" t="s">
        <v>58</v>
      </c>
      <c r="D65" s="10">
        <f t="shared" ref="D65:D71" si="12">N65/9*12</f>
        <v>0</v>
      </c>
      <c r="E65" s="10"/>
      <c r="F65" s="10">
        <v>4000</v>
      </c>
      <c r="G65" s="10"/>
      <c r="H65" s="10">
        <f t="shared" ref="H65:H71" si="13">F65-D65</f>
        <v>4000</v>
      </c>
      <c r="J65" s="11">
        <f t="shared" ref="J65:J72" si="14">D65/F65</f>
        <v>0</v>
      </c>
      <c r="K65" s="11"/>
      <c r="L65" s="18">
        <f>F65</f>
        <v>4000</v>
      </c>
      <c r="N65" s="10">
        <v>0</v>
      </c>
    </row>
    <row r="66" spans="2:16" x14ac:dyDescent="0.35">
      <c r="B66" s="19" t="s">
        <v>59</v>
      </c>
      <c r="D66" s="10">
        <f t="shared" si="12"/>
        <v>2574.6666666666665</v>
      </c>
      <c r="E66" s="10"/>
      <c r="F66" s="10">
        <v>2000</v>
      </c>
      <c r="G66" s="10"/>
      <c r="H66" s="10">
        <f t="shared" si="13"/>
        <v>-574.66666666666652</v>
      </c>
      <c r="J66" s="11">
        <f t="shared" si="14"/>
        <v>1.2873333333333332</v>
      </c>
      <c r="K66" s="11"/>
      <c r="L66" s="18">
        <f t="shared" ref="L66:L71" si="15">F66</f>
        <v>2000</v>
      </c>
      <c r="N66" s="10">
        <v>1931</v>
      </c>
    </row>
    <row r="67" spans="2:16" x14ac:dyDescent="0.35">
      <c r="B67" s="19" t="s">
        <v>60</v>
      </c>
      <c r="D67" s="10">
        <f t="shared" si="12"/>
        <v>0</v>
      </c>
      <c r="E67" s="10"/>
      <c r="F67" s="10">
        <v>2000</v>
      </c>
      <c r="G67" s="10"/>
      <c r="H67" s="10">
        <f t="shared" si="13"/>
        <v>2000</v>
      </c>
      <c r="J67" s="11"/>
      <c r="K67" s="11"/>
      <c r="L67" s="18">
        <f t="shared" si="15"/>
        <v>2000</v>
      </c>
      <c r="N67" s="10">
        <v>0</v>
      </c>
    </row>
    <row r="68" spans="2:16" x14ac:dyDescent="0.35">
      <c r="B68" s="19" t="s">
        <v>108</v>
      </c>
      <c r="D68" s="10">
        <f t="shared" si="12"/>
        <v>0</v>
      </c>
      <c r="E68" s="10"/>
      <c r="F68" s="10"/>
      <c r="G68" s="10"/>
      <c r="H68" s="10"/>
      <c r="J68" s="11"/>
      <c r="K68" s="11"/>
      <c r="L68" s="18"/>
      <c r="N68" s="10">
        <v>0</v>
      </c>
    </row>
    <row r="69" spans="2:16" x14ac:dyDescent="0.35">
      <c r="B69" s="19" t="s">
        <v>61</v>
      </c>
      <c r="D69" s="10">
        <f t="shared" si="12"/>
        <v>362.66666666666663</v>
      </c>
      <c r="E69" s="10"/>
      <c r="F69" s="10">
        <v>3500</v>
      </c>
      <c r="G69" s="10"/>
      <c r="H69" s="10">
        <f t="shared" si="13"/>
        <v>3137.3333333333335</v>
      </c>
      <c r="J69" s="11"/>
      <c r="K69" s="11"/>
      <c r="L69" s="18">
        <f t="shared" si="15"/>
        <v>3500</v>
      </c>
      <c r="N69" s="10">
        <v>272</v>
      </c>
    </row>
    <row r="70" spans="2:16" x14ac:dyDescent="0.35">
      <c r="B70" s="19" t="s">
        <v>62</v>
      </c>
      <c r="D70" s="10">
        <f t="shared" si="12"/>
        <v>0</v>
      </c>
      <c r="E70" s="10"/>
      <c r="F70" s="10">
        <v>1000</v>
      </c>
      <c r="G70" s="10"/>
      <c r="H70" s="10">
        <f t="shared" si="13"/>
        <v>1000</v>
      </c>
      <c r="J70" s="11">
        <f t="shared" si="14"/>
        <v>0</v>
      </c>
      <c r="K70" s="11"/>
      <c r="L70" s="18">
        <f t="shared" si="15"/>
        <v>1000</v>
      </c>
      <c r="N70" s="10">
        <v>0</v>
      </c>
    </row>
    <row r="71" spans="2:16" x14ac:dyDescent="0.35">
      <c r="B71" s="19" t="s">
        <v>63</v>
      </c>
      <c r="D71" s="14">
        <f t="shared" si="12"/>
        <v>0</v>
      </c>
      <c r="E71" s="10"/>
      <c r="F71" s="14">
        <v>1500</v>
      </c>
      <c r="G71" s="10"/>
      <c r="H71" s="14">
        <f t="shared" si="13"/>
        <v>1500</v>
      </c>
      <c r="J71" s="11">
        <f t="shared" si="14"/>
        <v>0</v>
      </c>
      <c r="K71" s="11"/>
      <c r="L71" s="20">
        <f t="shared" si="15"/>
        <v>1500</v>
      </c>
      <c r="N71" s="10">
        <v>0</v>
      </c>
    </row>
    <row r="72" spans="2:16" x14ac:dyDescent="0.35">
      <c r="B72" s="15" t="s">
        <v>64</v>
      </c>
      <c r="D72" s="14">
        <f>SUM(D65:D71)</f>
        <v>2937.333333333333</v>
      </c>
      <c r="E72" s="10"/>
      <c r="F72" s="14">
        <f>SUM(F65:F71)</f>
        <v>14000</v>
      </c>
      <c r="G72" s="10"/>
      <c r="H72" s="14">
        <f>SUM(H65:H71)</f>
        <v>11062.666666666668</v>
      </c>
      <c r="J72" s="11">
        <f t="shared" si="14"/>
        <v>0.20980952380952378</v>
      </c>
      <c r="K72" s="11"/>
      <c r="L72" s="21">
        <f>SUM(L65:L71)</f>
        <v>14000</v>
      </c>
      <c r="N72" s="21">
        <f>SUM(N65:N71)</f>
        <v>2203</v>
      </c>
    </row>
    <row r="73" spans="2:16" x14ac:dyDescent="0.35">
      <c r="D73" s="10"/>
      <c r="E73" s="10"/>
      <c r="F73" s="10"/>
      <c r="G73" s="10"/>
      <c r="H73" s="10"/>
      <c r="L73" s="7"/>
    </row>
    <row r="74" spans="2:16" x14ac:dyDescent="0.35">
      <c r="B74" s="15" t="s">
        <v>65</v>
      </c>
      <c r="D74" s="10"/>
      <c r="E74" s="10"/>
      <c r="F74" s="10"/>
      <c r="G74" s="10"/>
      <c r="H74" s="10"/>
      <c r="L74" s="7"/>
    </row>
    <row r="75" spans="2:16" x14ac:dyDescent="0.35">
      <c r="B75" t="s">
        <v>66</v>
      </c>
      <c r="D75" s="10">
        <f t="shared" ref="D75:D79" si="16">N75/9*12</f>
        <v>0</v>
      </c>
      <c r="E75" s="10"/>
      <c r="F75" s="10">
        <v>500</v>
      </c>
      <c r="G75" s="10"/>
      <c r="H75" s="10">
        <f t="shared" ref="H75:H79" si="17">F75-D75</f>
        <v>500</v>
      </c>
      <c r="J75" s="11"/>
      <c r="K75" s="11"/>
      <c r="L75" s="18">
        <f>F75</f>
        <v>500</v>
      </c>
      <c r="N75" s="10">
        <v>0</v>
      </c>
    </row>
    <row r="76" spans="2:16" x14ac:dyDescent="0.35">
      <c r="B76" s="19" t="s">
        <v>67</v>
      </c>
      <c r="D76" s="10">
        <f t="shared" si="16"/>
        <v>0</v>
      </c>
      <c r="E76" s="10"/>
      <c r="F76" s="10">
        <v>2000</v>
      </c>
      <c r="G76" s="10"/>
      <c r="H76" s="10">
        <f t="shared" si="17"/>
        <v>2000</v>
      </c>
      <c r="J76" s="11">
        <f t="shared" ref="J76:J80" si="18">D76/F76</f>
        <v>0</v>
      </c>
      <c r="K76" s="11"/>
      <c r="L76" s="18">
        <f>F76</f>
        <v>2000</v>
      </c>
      <c r="N76" s="10">
        <v>0</v>
      </c>
    </row>
    <row r="77" spans="2:16" x14ac:dyDescent="0.35">
      <c r="B77" t="s">
        <v>68</v>
      </c>
      <c r="D77" s="10">
        <f t="shared" si="16"/>
        <v>618.66666666666674</v>
      </c>
      <c r="E77" s="10"/>
      <c r="F77" s="10">
        <v>1500</v>
      </c>
      <c r="G77" s="10"/>
      <c r="H77" s="10">
        <f t="shared" si="17"/>
        <v>881.33333333333326</v>
      </c>
      <c r="J77" s="11">
        <f t="shared" si="18"/>
        <v>0.4124444444444445</v>
      </c>
      <c r="K77" s="11"/>
      <c r="L77" s="18">
        <f>F77</f>
        <v>1500</v>
      </c>
      <c r="N77" s="10">
        <v>464</v>
      </c>
    </row>
    <row r="78" spans="2:16" x14ac:dyDescent="0.35">
      <c r="B78" t="s">
        <v>69</v>
      </c>
      <c r="D78" s="10">
        <f t="shared" si="16"/>
        <v>0</v>
      </c>
      <c r="E78" s="10"/>
      <c r="F78" s="10">
        <v>9500</v>
      </c>
      <c r="G78" s="10"/>
      <c r="H78" s="10">
        <f t="shared" si="17"/>
        <v>9500</v>
      </c>
      <c r="J78" s="11">
        <f t="shared" si="18"/>
        <v>0</v>
      </c>
      <c r="K78" s="11"/>
      <c r="L78" s="48">
        <v>7500</v>
      </c>
      <c r="M78" s="43"/>
      <c r="N78" s="44">
        <v>0</v>
      </c>
      <c r="O78" s="43"/>
      <c r="P78" s="43"/>
    </row>
    <row r="79" spans="2:16" x14ac:dyDescent="0.35">
      <c r="B79" t="s">
        <v>70</v>
      </c>
      <c r="D79" s="10">
        <f t="shared" si="16"/>
        <v>9634.6666666666679</v>
      </c>
      <c r="E79" s="10"/>
      <c r="F79" s="14">
        <v>6000</v>
      </c>
      <c r="G79" s="10"/>
      <c r="H79" s="10">
        <f t="shared" si="17"/>
        <v>-3634.6666666666679</v>
      </c>
      <c r="J79" s="11">
        <f t="shared" si="18"/>
        <v>1.605777777777778</v>
      </c>
      <c r="K79" s="11"/>
      <c r="L79" s="51">
        <v>6000</v>
      </c>
      <c r="M79" s="43"/>
      <c r="N79" s="44">
        <v>7226</v>
      </c>
      <c r="O79" s="43"/>
      <c r="P79" s="43"/>
    </row>
    <row r="80" spans="2:16" x14ac:dyDescent="0.35">
      <c r="B80" s="15" t="s">
        <v>71</v>
      </c>
      <c r="D80" s="16">
        <f>SUM(D75:D79)</f>
        <v>10253.333333333334</v>
      </c>
      <c r="E80" s="10"/>
      <c r="F80" s="16">
        <f>SUM(F75:F79)</f>
        <v>19500</v>
      </c>
      <c r="G80" s="10"/>
      <c r="H80" s="16">
        <f>SUM(H75:H79)</f>
        <v>9246.6666666666642</v>
      </c>
      <c r="J80" s="11">
        <f t="shared" si="18"/>
        <v>0.52581196581196588</v>
      </c>
      <c r="K80" s="11"/>
      <c r="L80" s="17">
        <f>SUM(L75:L79)</f>
        <v>17500</v>
      </c>
      <c r="N80" s="17">
        <f>SUM(N75:N79)</f>
        <v>7690</v>
      </c>
    </row>
    <row r="81" spans="2:19" x14ac:dyDescent="0.35">
      <c r="D81" s="22"/>
      <c r="E81" s="10"/>
      <c r="F81" s="22"/>
      <c r="G81" s="10"/>
      <c r="H81" s="22"/>
      <c r="L81" s="7"/>
    </row>
    <row r="82" spans="2:19" x14ac:dyDescent="0.35">
      <c r="B82" s="15" t="s">
        <v>72</v>
      </c>
      <c r="D82" s="10"/>
      <c r="E82" s="10"/>
      <c r="F82" s="10"/>
      <c r="G82" s="10"/>
      <c r="H82" s="10"/>
      <c r="L82" s="7"/>
    </row>
    <row r="83" spans="2:19" x14ac:dyDescent="0.35">
      <c r="B83" t="s">
        <v>73</v>
      </c>
      <c r="D83" s="10">
        <f>N83/9*12</f>
        <v>23525.333333333332</v>
      </c>
      <c r="E83" s="10"/>
      <c r="F83" s="10">
        <v>22050</v>
      </c>
      <c r="G83" s="10"/>
      <c r="H83" s="10">
        <f t="shared" ref="H83:H86" si="19">F83-D83</f>
        <v>-1475.3333333333321</v>
      </c>
      <c r="J83" s="11">
        <f t="shared" ref="J83:J88" si="20">D83/F83</f>
        <v>1.0669085411942554</v>
      </c>
      <c r="K83" s="11"/>
      <c r="L83" s="48">
        <v>27153</v>
      </c>
      <c r="M83" s="43"/>
      <c r="N83" s="44">
        <v>17644</v>
      </c>
      <c r="O83" s="43"/>
      <c r="P83" s="43"/>
      <c r="Q83" s="43"/>
      <c r="R83" s="43"/>
      <c r="S83" s="43"/>
    </row>
    <row r="84" spans="2:19" x14ac:dyDescent="0.35">
      <c r="B84" s="19" t="s">
        <v>74</v>
      </c>
      <c r="D84" s="10">
        <f>N84/9*12</f>
        <v>2504</v>
      </c>
      <c r="E84" s="10"/>
      <c r="F84" s="10">
        <v>3500</v>
      </c>
      <c r="G84" s="10"/>
      <c r="H84" s="10">
        <f t="shared" si="19"/>
        <v>996</v>
      </c>
      <c r="J84" s="11">
        <f t="shared" si="20"/>
        <v>0.71542857142857141</v>
      </c>
      <c r="K84" s="11"/>
      <c r="L84" s="48">
        <v>3500</v>
      </c>
      <c r="M84" s="43"/>
      <c r="N84" s="44">
        <v>1878</v>
      </c>
      <c r="O84" s="43"/>
      <c r="P84" s="43"/>
      <c r="Q84" s="43"/>
      <c r="R84" s="43"/>
      <c r="S84" s="43"/>
    </row>
    <row r="85" spans="2:19" x14ac:dyDescent="0.35">
      <c r="B85" t="s">
        <v>75</v>
      </c>
      <c r="D85" s="10">
        <v>32000</v>
      </c>
      <c r="E85" s="10"/>
      <c r="F85" s="10">
        <v>35000</v>
      </c>
      <c r="G85" s="10"/>
      <c r="H85" s="10">
        <f t="shared" si="19"/>
        <v>3000</v>
      </c>
      <c r="J85" s="11">
        <f t="shared" si="20"/>
        <v>0.91428571428571426</v>
      </c>
      <c r="K85" s="11"/>
      <c r="L85" s="48">
        <v>40000</v>
      </c>
      <c r="M85" s="43"/>
      <c r="N85" s="44">
        <v>31500</v>
      </c>
      <c r="O85" s="43"/>
      <c r="P85" s="43"/>
      <c r="Q85" s="43"/>
      <c r="R85" s="43"/>
      <c r="S85" s="43"/>
    </row>
    <row r="86" spans="2:19" x14ac:dyDescent="0.35">
      <c r="B86" s="19" t="s">
        <v>76</v>
      </c>
      <c r="D86" s="22">
        <f>N86/9*12</f>
        <v>3434.666666666667</v>
      </c>
      <c r="E86" s="10"/>
      <c r="F86" s="22">
        <v>20000</v>
      </c>
      <c r="G86" s="10"/>
      <c r="H86" s="22">
        <f t="shared" si="19"/>
        <v>16565.333333333332</v>
      </c>
      <c r="J86" s="11">
        <f t="shared" si="20"/>
        <v>0.17173333333333335</v>
      </c>
      <c r="K86" s="11"/>
      <c r="L86" s="48">
        <v>10000</v>
      </c>
      <c r="M86" s="43"/>
      <c r="N86" s="45">
        <v>2576</v>
      </c>
      <c r="O86" s="43"/>
      <c r="P86" s="43"/>
      <c r="Q86" s="43"/>
      <c r="R86" s="43"/>
      <c r="S86" s="43"/>
    </row>
    <row r="87" spans="2:19" x14ac:dyDescent="0.35">
      <c r="B87" s="19" t="s">
        <v>143</v>
      </c>
      <c r="D87" s="14"/>
      <c r="E87" s="10"/>
      <c r="F87" s="14"/>
      <c r="G87" s="10"/>
      <c r="H87" s="14"/>
      <c r="J87" s="11"/>
      <c r="K87" s="11"/>
      <c r="L87" s="52">
        <v>75000</v>
      </c>
      <c r="M87" s="43"/>
      <c r="N87" s="45"/>
      <c r="O87" s="43"/>
      <c r="P87" s="43"/>
      <c r="Q87" s="43"/>
      <c r="R87" s="43"/>
      <c r="S87" s="43"/>
    </row>
    <row r="88" spans="2:19" x14ac:dyDescent="0.35">
      <c r="B88" s="15" t="s">
        <v>77</v>
      </c>
      <c r="D88" s="14">
        <f>SUM(D83:D86)</f>
        <v>61463.999999999993</v>
      </c>
      <c r="E88" s="10"/>
      <c r="F88" s="14">
        <f>SUM(F83:F86)</f>
        <v>80550</v>
      </c>
      <c r="G88" s="10"/>
      <c r="H88" s="14">
        <f>SUM(H83:H86)</f>
        <v>19086</v>
      </c>
      <c r="J88" s="11">
        <f t="shared" si="20"/>
        <v>0.76305400372439469</v>
      </c>
      <c r="K88" s="11"/>
      <c r="L88" s="23">
        <f>SUM(L83:L87)</f>
        <v>155653</v>
      </c>
      <c r="N88" s="23">
        <f>SUM(N83:N86)</f>
        <v>53598</v>
      </c>
    </row>
    <row r="89" spans="2:19" x14ac:dyDescent="0.35">
      <c r="D89" s="10"/>
      <c r="E89" s="10"/>
      <c r="F89" s="10"/>
      <c r="G89" s="10"/>
      <c r="H89" s="10"/>
      <c r="L89" s="7"/>
    </row>
    <row r="90" spans="2:19" x14ac:dyDescent="0.35">
      <c r="B90" s="15" t="s">
        <v>78</v>
      </c>
      <c r="D90" s="10"/>
      <c r="E90" s="10"/>
      <c r="F90" s="10"/>
      <c r="G90" s="10"/>
      <c r="H90" s="10"/>
      <c r="L90" s="7"/>
    </row>
    <row r="91" spans="2:19" x14ac:dyDescent="0.35">
      <c r="B91" t="s">
        <v>79</v>
      </c>
      <c r="D91" s="10">
        <v>10160</v>
      </c>
      <c r="E91" s="10"/>
      <c r="F91" s="10">
        <v>5000</v>
      </c>
      <c r="G91" s="10"/>
      <c r="H91" s="10">
        <f t="shared" ref="H91:H93" si="21">F91-D91</f>
        <v>-5160</v>
      </c>
      <c r="J91" s="11">
        <f t="shared" ref="J91:J94" si="22">D91/F91</f>
        <v>2.032</v>
      </c>
      <c r="K91" s="11"/>
      <c r="L91" s="50">
        <v>50000</v>
      </c>
      <c r="M91" s="43"/>
      <c r="N91" s="44">
        <v>0</v>
      </c>
      <c r="O91" s="43"/>
      <c r="P91" s="43"/>
      <c r="Q91" s="43"/>
    </row>
    <row r="92" spans="2:19" x14ac:dyDescent="0.35">
      <c r="B92" s="19" t="s">
        <v>80</v>
      </c>
      <c r="D92" s="10">
        <f>N92/9*12</f>
        <v>70.666666666666671</v>
      </c>
      <c r="E92" s="10"/>
      <c r="F92" s="10">
        <v>50000</v>
      </c>
      <c r="G92" s="10"/>
      <c r="H92" s="10">
        <f t="shared" si="21"/>
        <v>49929.333333333336</v>
      </c>
      <c r="J92" s="11">
        <f t="shared" si="22"/>
        <v>1.4133333333333335E-3</v>
      </c>
      <c r="K92" s="11"/>
      <c r="L92" s="50">
        <v>50000</v>
      </c>
      <c r="M92" s="43"/>
      <c r="N92" s="44">
        <v>53</v>
      </c>
      <c r="O92" s="43"/>
      <c r="P92" s="43"/>
      <c r="Q92" s="43"/>
    </row>
    <row r="93" spans="2:19" x14ac:dyDescent="0.35">
      <c r="B93" t="s">
        <v>81</v>
      </c>
      <c r="D93" s="14">
        <f>N93/9*12</f>
        <v>610.66666666666663</v>
      </c>
      <c r="E93" s="10"/>
      <c r="F93" s="14">
        <v>3000</v>
      </c>
      <c r="G93" s="10"/>
      <c r="H93" s="14">
        <f t="shared" si="21"/>
        <v>2389.3333333333335</v>
      </c>
      <c r="J93" s="11">
        <f t="shared" si="22"/>
        <v>0.20355555555555555</v>
      </c>
      <c r="K93" s="11"/>
      <c r="L93" s="21">
        <v>3000</v>
      </c>
      <c r="N93" s="14">
        <v>458</v>
      </c>
    </row>
    <row r="94" spans="2:19" x14ac:dyDescent="0.35">
      <c r="B94" s="15" t="s">
        <v>82</v>
      </c>
      <c r="D94" s="14">
        <f>SUM(D91:D93)</f>
        <v>10841.333333333332</v>
      </c>
      <c r="E94" s="10"/>
      <c r="F94" s="14">
        <f>SUM(F91:F93)</f>
        <v>58000</v>
      </c>
      <c r="G94" s="10"/>
      <c r="H94" s="14">
        <f>SUM(H91:H93)</f>
        <v>47158.666666666672</v>
      </c>
      <c r="J94" s="11">
        <f t="shared" si="22"/>
        <v>0.18691954022988502</v>
      </c>
      <c r="K94" s="11"/>
      <c r="L94" s="21">
        <f>SUM(L91:L93)</f>
        <v>103000</v>
      </c>
      <c r="N94" s="21">
        <f>SUM(N91:N93)</f>
        <v>511</v>
      </c>
    </row>
    <row r="95" spans="2:19" x14ac:dyDescent="0.35">
      <c r="D95" s="10"/>
      <c r="E95" s="10"/>
      <c r="F95" s="10"/>
      <c r="G95" s="10"/>
      <c r="H95" s="10"/>
      <c r="L95" s="7"/>
    </row>
    <row r="96" spans="2:19" x14ac:dyDescent="0.35">
      <c r="B96" s="15" t="s">
        <v>83</v>
      </c>
      <c r="D96" s="10"/>
      <c r="E96" s="10"/>
      <c r="F96" s="10"/>
      <c r="G96" s="10"/>
      <c r="H96" s="10"/>
      <c r="L96" s="7"/>
    </row>
    <row r="97" spans="2:15" x14ac:dyDescent="0.35">
      <c r="B97" s="19" t="s">
        <v>84</v>
      </c>
      <c r="D97" s="10">
        <f t="shared" ref="D97:D99" si="23">N97/9*12</f>
        <v>24717.333333333336</v>
      </c>
      <c r="E97" s="10"/>
      <c r="F97" s="10"/>
      <c r="G97" s="10"/>
      <c r="H97" s="10">
        <f t="shared" ref="H97:H108" si="24">F97-D97</f>
        <v>-24717.333333333336</v>
      </c>
      <c r="J97" s="11"/>
      <c r="K97" s="11"/>
      <c r="L97" s="7"/>
      <c r="N97" s="10">
        <f>498+18040</f>
        <v>18538</v>
      </c>
    </row>
    <row r="98" spans="2:15" x14ac:dyDescent="0.35">
      <c r="B98" s="43" t="s">
        <v>23</v>
      </c>
      <c r="C98" s="43"/>
      <c r="D98" s="44">
        <f t="shared" si="23"/>
        <v>0</v>
      </c>
      <c r="E98" s="44"/>
      <c r="F98" s="44">
        <v>15000</v>
      </c>
      <c r="G98" s="44"/>
      <c r="H98" s="44">
        <f t="shared" si="24"/>
        <v>15000</v>
      </c>
      <c r="I98" s="43"/>
      <c r="J98" s="49">
        <f t="shared" ref="J98:J102" si="25">D98/F98</f>
        <v>0</v>
      </c>
      <c r="K98" s="49"/>
      <c r="L98" s="50">
        <v>15000</v>
      </c>
      <c r="M98" s="43"/>
      <c r="N98" s="44">
        <v>0</v>
      </c>
      <c r="O98" s="43"/>
    </row>
    <row r="99" spans="2:15" x14ac:dyDescent="0.35">
      <c r="B99" t="s">
        <v>85</v>
      </c>
      <c r="D99" s="10">
        <f t="shared" si="23"/>
        <v>3405.333333333333</v>
      </c>
      <c r="E99" s="10"/>
      <c r="F99" s="10">
        <v>1000</v>
      </c>
      <c r="G99" s="10"/>
      <c r="H99" s="10">
        <f t="shared" si="24"/>
        <v>-2405.333333333333</v>
      </c>
      <c r="J99" s="11"/>
      <c r="K99" s="11"/>
      <c r="L99" s="55">
        <v>5000</v>
      </c>
      <c r="M99" s="43"/>
      <c r="N99" s="44">
        <v>2554</v>
      </c>
      <c r="O99" s="43"/>
    </row>
    <row r="100" spans="2:15" x14ac:dyDescent="0.35">
      <c r="B100" t="s">
        <v>86</v>
      </c>
      <c r="D100" s="10">
        <v>355</v>
      </c>
      <c r="E100" s="10"/>
      <c r="F100" s="10">
        <v>4500</v>
      </c>
      <c r="G100" s="10"/>
      <c r="H100" s="10">
        <f t="shared" si="24"/>
        <v>4145</v>
      </c>
      <c r="J100" s="11">
        <f t="shared" si="25"/>
        <v>7.8888888888888883E-2</v>
      </c>
      <c r="K100" s="11"/>
      <c r="L100" s="55">
        <v>5500</v>
      </c>
      <c r="M100" s="43"/>
      <c r="N100" s="44"/>
      <c r="O100" s="43"/>
    </row>
    <row r="101" spans="2:15" x14ac:dyDescent="0.35">
      <c r="B101" t="s">
        <v>134</v>
      </c>
      <c r="D101" s="10">
        <v>14300</v>
      </c>
      <c r="E101" s="10"/>
      <c r="F101" s="10">
        <v>5000</v>
      </c>
      <c r="G101" s="10"/>
      <c r="H101" s="10">
        <f t="shared" si="24"/>
        <v>-9300</v>
      </c>
      <c r="J101" s="11">
        <f t="shared" si="25"/>
        <v>2.86</v>
      </c>
      <c r="K101" s="11"/>
      <c r="L101" s="55">
        <v>25000</v>
      </c>
      <c r="M101" s="43"/>
      <c r="N101" s="44"/>
      <c r="O101" s="43"/>
    </row>
    <row r="102" spans="2:15" x14ac:dyDescent="0.35">
      <c r="B102" t="s">
        <v>87</v>
      </c>
      <c r="D102" s="10">
        <v>13000</v>
      </c>
      <c r="E102" s="10"/>
      <c r="F102" s="10">
        <v>15000</v>
      </c>
      <c r="G102" s="10"/>
      <c r="H102" s="10">
        <f t="shared" si="24"/>
        <v>2000</v>
      </c>
      <c r="J102" s="11">
        <f t="shared" si="25"/>
        <v>0.8666666666666667</v>
      </c>
      <c r="K102" s="11"/>
      <c r="L102" s="13">
        <v>15000</v>
      </c>
      <c r="N102" s="10">
        <v>167</v>
      </c>
    </row>
    <row r="103" spans="2:15" x14ac:dyDescent="0.35">
      <c r="B103" t="s">
        <v>88</v>
      </c>
      <c r="D103" s="10"/>
      <c r="E103" s="10"/>
      <c r="F103" s="10"/>
      <c r="G103" s="10"/>
      <c r="H103" s="10">
        <f t="shared" si="24"/>
        <v>0</v>
      </c>
      <c r="L103" s="7"/>
      <c r="N103" s="10"/>
    </row>
    <row r="104" spans="2:15" x14ac:dyDescent="0.35">
      <c r="B104" t="s">
        <v>89</v>
      </c>
      <c r="D104" s="10">
        <v>2816</v>
      </c>
      <c r="E104" s="10"/>
      <c r="F104" s="10">
        <v>9000</v>
      </c>
      <c r="G104" s="10"/>
      <c r="H104" s="10">
        <f t="shared" si="24"/>
        <v>6184</v>
      </c>
      <c r="J104" s="11">
        <f t="shared" ref="J104:J109" si="26">D104/F104</f>
        <v>0.31288888888888888</v>
      </c>
      <c r="K104" s="11"/>
      <c r="L104" s="53">
        <v>6000</v>
      </c>
      <c r="M104" s="46"/>
      <c r="N104" s="47"/>
      <c r="O104" s="46"/>
    </row>
    <row r="105" spans="2:15" x14ac:dyDescent="0.35">
      <c r="B105" t="s">
        <v>90</v>
      </c>
      <c r="D105" s="10">
        <f>N105/9*12</f>
        <v>4065.333333333333</v>
      </c>
      <c r="E105" s="10"/>
      <c r="F105" s="10">
        <v>7000</v>
      </c>
      <c r="G105" s="10"/>
      <c r="H105" s="10">
        <f t="shared" si="24"/>
        <v>2934.666666666667</v>
      </c>
      <c r="J105" s="11">
        <f t="shared" si="26"/>
        <v>0.5807619047619047</v>
      </c>
      <c r="K105" s="11"/>
      <c r="L105" s="13">
        <v>7000</v>
      </c>
      <c r="N105" s="10">
        <v>3049</v>
      </c>
    </row>
    <row r="106" spans="2:15" x14ac:dyDescent="0.35">
      <c r="B106" t="s">
        <v>91</v>
      </c>
      <c r="D106" s="10">
        <f>D105+D104</f>
        <v>6881.333333333333</v>
      </c>
      <c r="E106" s="10"/>
      <c r="F106" s="10">
        <f>F105+F104</f>
        <v>16000</v>
      </c>
      <c r="G106" s="10"/>
      <c r="H106" s="10">
        <f t="shared" si="24"/>
        <v>9118.6666666666679</v>
      </c>
      <c r="J106" s="11">
        <f t="shared" si="26"/>
        <v>0.43008333333333332</v>
      </c>
      <c r="K106" s="11"/>
      <c r="L106" s="13">
        <f>L105+L104</f>
        <v>13000</v>
      </c>
      <c r="N106" s="10">
        <f>N104+N105</f>
        <v>3049</v>
      </c>
    </row>
    <row r="107" spans="2:15" x14ac:dyDescent="0.35">
      <c r="B107" t="s">
        <v>92</v>
      </c>
      <c r="D107" s="10">
        <f>N107/9*12</f>
        <v>3282.6666666666665</v>
      </c>
      <c r="E107" s="10"/>
      <c r="F107" s="10">
        <v>4500</v>
      </c>
      <c r="G107" s="10"/>
      <c r="H107" s="10">
        <f t="shared" si="24"/>
        <v>1217.3333333333335</v>
      </c>
      <c r="J107" s="11">
        <f t="shared" si="26"/>
        <v>0.7294814814814814</v>
      </c>
      <c r="K107" s="11"/>
      <c r="L107" s="13">
        <v>4500</v>
      </c>
      <c r="N107" s="10">
        <v>2462</v>
      </c>
    </row>
    <row r="108" spans="2:15" x14ac:dyDescent="0.35">
      <c r="B108" t="s">
        <v>93</v>
      </c>
      <c r="D108" s="14">
        <f>N108/9*12</f>
        <v>244</v>
      </c>
      <c r="E108" s="10"/>
      <c r="F108" s="14">
        <v>1000</v>
      </c>
      <c r="G108" s="10"/>
      <c r="H108" s="14">
        <f t="shared" si="24"/>
        <v>756</v>
      </c>
      <c r="J108" s="11"/>
      <c r="K108" s="11"/>
      <c r="L108" s="21">
        <v>1000</v>
      </c>
      <c r="N108" s="14">
        <v>183</v>
      </c>
    </row>
    <row r="109" spans="2:15" x14ac:dyDescent="0.35">
      <c r="B109" s="15" t="s">
        <v>94</v>
      </c>
      <c r="D109" s="14">
        <f>SUM(D106:D108)+SUM(D97:D102)</f>
        <v>66185.666666666672</v>
      </c>
      <c r="E109" s="22"/>
      <c r="F109" s="14">
        <f>SUM(F106:F108)+SUM(F97:F102)</f>
        <v>62000</v>
      </c>
      <c r="G109" s="10"/>
      <c r="H109" s="14">
        <f>SUM(H106:H108)+SUM(H97:H102)</f>
        <v>-4185.6666666666661</v>
      </c>
      <c r="J109" s="11">
        <f t="shared" si="26"/>
        <v>1.0675107526881722</v>
      </c>
      <c r="K109" s="11"/>
      <c r="L109" s="17">
        <f>SUM(L106:L108)+SUM(L97:L102)</f>
        <v>84000</v>
      </c>
      <c r="N109" s="17">
        <f>SUM(N106:N108)+SUM(N97:N102)</f>
        <v>26953</v>
      </c>
    </row>
    <row r="110" spans="2:15" x14ac:dyDescent="0.35">
      <c r="D110" s="10"/>
      <c r="E110" s="10"/>
      <c r="F110" s="10"/>
      <c r="G110" s="10"/>
      <c r="H110" s="10"/>
      <c r="L110" s="7"/>
    </row>
    <row r="111" spans="2:15" x14ac:dyDescent="0.35">
      <c r="B111" s="15" t="s">
        <v>95</v>
      </c>
      <c r="D111" s="10"/>
      <c r="E111" s="10"/>
      <c r="F111" s="10"/>
      <c r="G111" s="10"/>
      <c r="H111" s="10"/>
      <c r="L111" s="7"/>
    </row>
    <row r="112" spans="2:15" x14ac:dyDescent="0.35">
      <c r="B112" t="s">
        <v>96</v>
      </c>
      <c r="D112" s="10">
        <f t="shared" ref="D112:D118" si="27">N112/9*12</f>
        <v>493.33333333333337</v>
      </c>
      <c r="E112" s="10"/>
      <c r="F112" s="10">
        <v>3000</v>
      </c>
      <c r="G112" s="10"/>
      <c r="H112" s="10">
        <f t="shared" ref="H112:H120" si="28">F112-D112</f>
        <v>2506.6666666666665</v>
      </c>
      <c r="J112" s="11">
        <f t="shared" ref="J112:J121" si="29">D112/F112</f>
        <v>0.16444444444444445</v>
      </c>
      <c r="K112" s="11"/>
      <c r="L112" s="13">
        <v>3000</v>
      </c>
      <c r="N112" s="10">
        <v>370</v>
      </c>
    </row>
    <row r="113" spans="1:17" x14ac:dyDescent="0.35">
      <c r="B113" s="19" t="s">
        <v>97</v>
      </c>
      <c r="D113" s="10">
        <f t="shared" si="27"/>
        <v>146408</v>
      </c>
      <c r="E113" s="10"/>
      <c r="F113" s="10">
        <v>270000</v>
      </c>
      <c r="G113" s="10"/>
      <c r="H113" s="10">
        <f t="shared" si="28"/>
        <v>123592</v>
      </c>
      <c r="J113" s="11">
        <f t="shared" si="29"/>
        <v>0.54225185185185187</v>
      </c>
      <c r="K113" s="11"/>
      <c r="L113" s="50">
        <v>270000</v>
      </c>
      <c r="M113" s="43"/>
      <c r="N113" s="44">
        <v>109806</v>
      </c>
      <c r="O113" s="43"/>
      <c r="P113" s="43"/>
      <c r="Q113" s="43"/>
    </row>
    <row r="114" spans="1:17" x14ac:dyDescent="0.35">
      <c r="B114" t="s">
        <v>98</v>
      </c>
      <c r="D114" s="10">
        <f t="shared" si="27"/>
        <v>4974.6666666666661</v>
      </c>
      <c r="E114" s="10"/>
      <c r="F114" s="10">
        <v>10000</v>
      </c>
      <c r="G114" s="10"/>
      <c r="H114" s="10">
        <f t="shared" si="28"/>
        <v>5025.3333333333339</v>
      </c>
      <c r="J114" s="11">
        <f t="shared" si="29"/>
        <v>0.49746666666666661</v>
      </c>
      <c r="K114" s="11"/>
      <c r="L114" s="50">
        <v>8000</v>
      </c>
      <c r="M114" s="43"/>
      <c r="N114" s="44">
        <v>3731</v>
      </c>
      <c r="O114" s="43"/>
      <c r="P114" s="43"/>
      <c r="Q114" s="43"/>
    </row>
    <row r="115" spans="1:17" x14ac:dyDescent="0.35">
      <c r="B115" s="19" t="s">
        <v>86</v>
      </c>
      <c r="D115" s="10">
        <f t="shared" si="27"/>
        <v>8533.3333333333321</v>
      </c>
      <c r="E115" s="10"/>
      <c r="F115" s="10">
        <v>8000</v>
      </c>
      <c r="G115" s="10"/>
      <c r="H115" s="10">
        <f t="shared" si="28"/>
        <v>-533.33333333333212</v>
      </c>
      <c r="J115" s="11">
        <f t="shared" si="29"/>
        <v>1.0666666666666664</v>
      </c>
      <c r="K115" s="11"/>
      <c r="L115" s="55">
        <v>10000</v>
      </c>
      <c r="M115" s="43"/>
      <c r="N115" s="44">
        <v>6400</v>
      </c>
      <c r="O115" s="43"/>
      <c r="P115" s="43"/>
      <c r="Q115" s="43"/>
    </row>
    <row r="116" spans="1:17" x14ac:dyDescent="0.35">
      <c r="B116" t="s">
        <v>99</v>
      </c>
      <c r="D116" s="10">
        <f t="shared" si="27"/>
        <v>2994.6666666666665</v>
      </c>
      <c r="E116" s="10"/>
      <c r="F116" s="10">
        <v>3500</v>
      </c>
      <c r="G116" s="10"/>
      <c r="H116" s="10">
        <f t="shared" si="28"/>
        <v>505.33333333333348</v>
      </c>
      <c r="J116" s="11">
        <f t="shared" si="29"/>
        <v>0.85561904761904761</v>
      </c>
      <c r="K116" s="11"/>
      <c r="L116" s="55">
        <v>4000</v>
      </c>
      <c r="N116" s="10">
        <v>2246</v>
      </c>
    </row>
    <row r="117" spans="1:17" x14ac:dyDescent="0.35">
      <c r="B117" s="19" t="s">
        <v>100</v>
      </c>
      <c r="D117" s="10">
        <f t="shared" si="27"/>
        <v>15556</v>
      </c>
      <c r="E117" s="10"/>
      <c r="F117" s="10">
        <v>45000</v>
      </c>
      <c r="G117" s="10"/>
      <c r="H117" s="10">
        <f t="shared" si="28"/>
        <v>29444</v>
      </c>
      <c r="J117" s="11">
        <f t="shared" si="29"/>
        <v>0.34568888888888888</v>
      </c>
      <c r="K117" s="11"/>
      <c r="L117" s="13">
        <v>45000</v>
      </c>
      <c r="N117" s="10">
        <v>11667</v>
      </c>
    </row>
    <row r="118" spans="1:17" x14ac:dyDescent="0.35">
      <c r="B118" s="19" t="s">
        <v>81</v>
      </c>
      <c r="D118" s="10">
        <f t="shared" si="27"/>
        <v>0</v>
      </c>
      <c r="E118" s="10"/>
      <c r="F118" s="10"/>
      <c r="G118" s="10"/>
      <c r="H118" s="10"/>
      <c r="J118" s="11"/>
      <c r="K118" s="11"/>
      <c r="L118" s="13"/>
      <c r="N118" s="10">
        <v>0</v>
      </c>
    </row>
    <row r="119" spans="1:17" x14ac:dyDescent="0.35">
      <c r="B119" t="s">
        <v>88</v>
      </c>
      <c r="D119" s="10">
        <v>615</v>
      </c>
      <c r="E119" s="10"/>
      <c r="F119" s="10">
        <v>10000</v>
      </c>
      <c r="G119" s="10"/>
      <c r="H119" s="10">
        <f t="shared" si="28"/>
        <v>9385</v>
      </c>
      <c r="J119" s="11">
        <f t="shared" si="29"/>
        <v>6.1499999999999999E-2</v>
      </c>
      <c r="K119" s="11"/>
      <c r="L119" s="50">
        <v>10000</v>
      </c>
      <c r="M119" s="46"/>
      <c r="N119" s="47"/>
      <c r="O119" s="54"/>
    </row>
    <row r="120" spans="1:17" x14ac:dyDescent="0.35">
      <c r="B120" s="19" t="s">
        <v>101</v>
      </c>
      <c r="D120" s="10">
        <v>439</v>
      </c>
      <c r="E120" s="10"/>
      <c r="F120" s="14">
        <v>5000</v>
      </c>
      <c r="G120" s="10"/>
      <c r="H120" s="10">
        <f t="shared" si="28"/>
        <v>4561</v>
      </c>
      <c r="J120" s="11"/>
      <c r="K120" s="11"/>
      <c r="L120" s="50">
        <v>2500</v>
      </c>
      <c r="M120" s="46"/>
      <c r="N120" s="47"/>
      <c r="O120" s="54"/>
    </row>
    <row r="121" spans="1:17" x14ac:dyDescent="0.35">
      <c r="B121" s="15" t="s">
        <v>102</v>
      </c>
      <c r="D121" s="16">
        <f>SUM(D112:D120)</f>
        <v>180014</v>
      </c>
      <c r="E121" s="10"/>
      <c r="F121" s="16">
        <f>SUM(F112:F120)</f>
        <v>354500</v>
      </c>
      <c r="G121" s="10"/>
      <c r="H121" s="16">
        <f>SUM(H112:H120)</f>
        <v>174486</v>
      </c>
      <c r="J121" s="11">
        <f t="shared" si="29"/>
        <v>0.50779689703808184</v>
      </c>
      <c r="K121" s="11"/>
      <c r="L121" s="17">
        <f>SUM(L112:L120)</f>
        <v>352500</v>
      </c>
      <c r="N121" s="17"/>
    </row>
    <row r="122" spans="1:17" x14ac:dyDescent="0.35">
      <c r="L122" s="7"/>
    </row>
    <row r="123" spans="1:17" x14ac:dyDescent="0.35">
      <c r="A123" s="15" t="s">
        <v>103</v>
      </c>
      <c r="D123" s="24">
        <f>D121+D109+D94+D88+D80+D72+D62+D54</f>
        <v>583106.33333333326</v>
      </c>
      <c r="F123" s="24">
        <f>F121+F109+F94+F88+F80+F72+F62+F54</f>
        <v>1027075</v>
      </c>
      <c r="H123" s="24">
        <f>H121+H109+H94+H88+H80+H72+H62+H54</f>
        <v>463360.66666666663</v>
      </c>
      <c r="J123" s="11">
        <f>D123/F123</f>
        <v>0.56773491062807802</v>
      </c>
      <c r="K123" s="11"/>
      <c r="L123" s="18">
        <f>L121+L109+L94+L88+L80+L72+L62+L54</f>
        <v>1147178</v>
      </c>
      <c r="N123" s="18" t="e">
        <f>N121+N109+N94+N88+N80+N72+N62+N54</f>
        <v>#REF!</v>
      </c>
    </row>
    <row r="124" spans="1:17" x14ac:dyDescent="0.35">
      <c r="L124" s="7"/>
    </row>
    <row r="125" spans="1:17" x14ac:dyDescent="0.35">
      <c r="A125" s="15" t="s">
        <v>104</v>
      </c>
      <c r="D125" s="14">
        <f>N125/9*12</f>
        <v>2893.3333333333335</v>
      </c>
      <c r="F125" s="25"/>
      <c r="H125" s="25">
        <v>662</v>
      </c>
      <c r="J125" s="11"/>
      <c r="K125" s="11"/>
      <c r="L125" s="26"/>
      <c r="N125" s="14">
        <v>2170</v>
      </c>
    </row>
    <row r="126" spans="1:17" x14ac:dyDescent="0.35">
      <c r="L126" s="7"/>
    </row>
    <row r="127" spans="1:17" ht="15" thickBot="1" x14ac:dyDescent="0.4">
      <c r="A127" s="15" t="s">
        <v>105</v>
      </c>
      <c r="D127" s="27">
        <f>D20-D123+D125</f>
        <v>785721.33333333337</v>
      </c>
      <c r="F127" s="27">
        <f>F20-F123+F125</f>
        <v>437175</v>
      </c>
      <c r="H127" s="27">
        <f>D127-F127</f>
        <v>348546.33333333337</v>
      </c>
      <c r="J127" s="11">
        <f>D127/F127</f>
        <v>1.7972695907436</v>
      </c>
      <c r="K127" s="11"/>
      <c r="L127" s="28">
        <f>L20-L123+L125</f>
        <v>226772</v>
      </c>
      <c r="N127" s="28" t="e">
        <f>N20-N123+N125</f>
        <v>#REF!</v>
      </c>
    </row>
    <row r="128" spans="1:17" ht="15.5" thickTop="1" thickBot="1" x14ac:dyDescent="0.4">
      <c r="L128" s="29"/>
    </row>
  </sheetData>
  <pageMargins left="0.7" right="0.7" top="0.75" bottom="0.75" header="0.3" footer="0.3"/>
  <pageSetup fitToHeight="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sqref="A1:I18"/>
    </sheetView>
  </sheetViews>
  <sheetFormatPr defaultRowHeight="14.5" x14ac:dyDescent="0.35"/>
  <cols>
    <col min="7" max="7" width="22.54296875" customWidth="1"/>
    <col min="8" max="8" width="13.453125" customWidth="1"/>
  </cols>
  <sheetData>
    <row r="1" spans="1:8" ht="18.5" x14ac:dyDescent="0.45">
      <c r="A1" s="1" t="s">
        <v>0</v>
      </c>
    </row>
    <row r="2" spans="1:8" ht="18.5" x14ac:dyDescent="0.45">
      <c r="A2" s="1" t="s">
        <v>106</v>
      </c>
    </row>
    <row r="3" spans="1:8" ht="18.5" x14ac:dyDescent="0.45">
      <c r="A3" s="1" t="s">
        <v>135</v>
      </c>
    </row>
    <row r="5" spans="1:8" ht="15.5" x14ac:dyDescent="0.35">
      <c r="A5" s="58"/>
      <c r="B5" s="58"/>
      <c r="C5" s="58"/>
      <c r="D5" s="58"/>
      <c r="E5" s="58"/>
      <c r="F5" s="58"/>
      <c r="G5" s="58"/>
      <c r="H5" s="2" t="s">
        <v>137</v>
      </c>
    </row>
    <row r="6" spans="1:8" ht="15.5" x14ac:dyDescent="0.35">
      <c r="A6" s="58"/>
      <c r="B6" s="58"/>
      <c r="C6" s="58"/>
      <c r="D6" s="58"/>
      <c r="E6" s="58"/>
      <c r="F6" s="58"/>
      <c r="G6" s="58"/>
      <c r="H6" s="5" t="s">
        <v>141</v>
      </c>
    </row>
    <row r="7" spans="1:8" ht="15.5" x14ac:dyDescent="0.35">
      <c r="A7" s="58"/>
      <c r="B7" s="58"/>
      <c r="C7" s="58"/>
      <c r="D7" s="58"/>
      <c r="E7" s="58"/>
      <c r="F7" s="58"/>
      <c r="G7" s="58"/>
      <c r="H7" s="2"/>
    </row>
    <row r="8" spans="1:8" ht="15.5" x14ac:dyDescent="0.35">
      <c r="A8" s="58" t="s">
        <v>136</v>
      </c>
      <c r="B8" s="58"/>
      <c r="C8" s="58"/>
      <c r="D8" s="58"/>
      <c r="E8" s="58"/>
      <c r="F8" s="58"/>
      <c r="G8" s="58"/>
      <c r="H8" s="59">
        <v>45000</v>
      </c>
    </row>
    <row r="9" spans="1:8" ht="15.5" x14ac:dyDescent="0.35">
      <c r="A9" s="58"/>
      <c r="B9" s="58"/>
      <c r="C9" s="58"/>
      <c r="D9" s="58"/>
      <c r="E9" s="58"/>
      <c r="F9" s="58"/>
      <c r="G9" s="58"/>
      <c r="H9" s="58"/>
    </row>
    <row r="10" spans="1:8" ht="15.5" x14ac:dyDescent="0.35">
      <c r="A10" s="58" t="s">
        <v>138</v>
      </c>
      <c r="B10" s="58"/>
      <c r="C10" s="58"/>
      <c r="D10" s="58"/>
      <c r="E10" s="58"/>
      <c r="F10" s="58"/>
      <c r="G10" s="58"/>
      <c r="H10" s="60">
        <v>-25000</v>
      </c>
    </row>
    <row r="11" spans="1:8" ht="15.5" x14ac:dyDescent="0.35">
      <c r="A11" s="58"/>
      <c r="B11" s="58"/>
      <c r="C11" s="58"/>
      <c r="D11" s="58"/>
      <c r="E11" s="58"/>
      <c r="F11" s="58"/>
      <c r="G11" s="58"/>
      <c r="H11" s="60"/>
    </row>
    <row r="12" spans="1:8" ht="15.5" x14ac:dyDescent="0.35">
      <c r="A12" s="58" t="s">
        <v>139</v>
      </c>
      <c r="B12" s="58"/>
      <c r="C12" s="58"/>
      <c r="D12" s="58"/>
      <c r="E12" s="58"/>
      <c r="F12" s="58"/>
      <c r="G12" s="58"/>
      <c r="H12" s="60">
        <v>25000</v>
      </c>
    </row>
    <row r="13" spans="1:8" ht="15.5" x14ac:dyDescent="0.35">
      <c r="A13" s="58"/>
      <c r="B13" s="58"/>
      <c r="C13" s="58"/>
      <c r="D13" s="58"/>
      <c r="E13" s="58"/>
      <c r="F13" s="58"/>
      <c r="G13" s="58"/>
      <c r="H13" s="60"/>
    </row>
    <row r="14" spans="1:8" ht="15.5" x14ac:dyDescent="0.35">
      <c r="A14" s="58" t="s">
        <v>140</v>
      </c>
      <c r="B14" s="58"/>
      <c r="C14" s="58"/>
      <c r="D14" s="58"/>
      <c r="E14" s="58"/>
      <c r="F14" s="58"/>
      <c r="G14" s="58"/>
      <c r="H14" s="61">
        <v>75000</v>
      </c>
    </row>
    <row r="15" spans="1:8" ht="15.5" x14ac:dyDescent="0.35">
      <c r="A15" s="58"/>
      <c r="B15" s="58"/>
      <c r="C15" s="58"/>
      <c r="D15" s="58"/>
      <c r="E15" s="58"/>
      <c r="F15" s="58"/>
      <c r="G15" s="58"/>
      <c r="H15" s="58"/>
    </row>
    <row r="16" spans="1:8" ht="16" thickBot="1" x14ac:dyDescent="0.4">
      <c r="A16" s="58" t="s">
        <v>142</v>
      </c>
      <c r="B16" s="58"/>
      <c r="C16" s="58"/>
      <c r="D16" s="58"/>
      <c r="E16" s="58"/>
      <c r="F16" s="58"/>
      <c r="G16" s="58"/>
      <c r="H16" s="62">
        <f>SUM(H8:H14)</f>
        <v>120000</v>
      </c>
    </row>
    <row r="17" spans="1:8" ht="16" thickTop="1" x14ac:dyDescent="0.35">
      <c r="A17" s="58"/>
      <c r="B17" s="58"/>
      <c r="C17" s="58"/>
      <c r="D17" s="58"/>
      <c r="E17" s="58"/>
      <c r="F17" s="58"/>
      <c r="G17" s="58"/>
      <c r="H17" s="58"/>
    </row>
    <row r="18" spans="1:8" ht="15.5" x14ac:dyDescent="0.35">
      <c r="A18" s="58"/>
      <c r="B18" s="58"/>
      <c r="C18" s="58"/>
      <c r="D18" s="58"/>
      <c r="E18" s="58"/>
      <c r="F18" s="58"/>
      <c r="G18" s="58"/>
      <c r="H18" s="58"/>
    </row>
    <row r="19" spans="1:8" ht="15.5" x14ac:dyDescent="0.35">
      <c r="A19" s="58"/>
      <c r="B19" s="58"/>
      <c r="C19" s="58"/>
      <c r="D19" s="58"/>
      <c r="E19" s="58"/>
      <c r="F19" s="58"/>
      <c r="G19" s="58"/>
      <c r="H19" s="58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4"/>
  <sheetViews>
    <sheetView workbookViewId="0">
      <selection activeCell="N17" sqref="N17"/>
    </sheetView>
  </sheetViews>
  <sheetFormatPr defaultRowHeight="14.5" x14ac:dyDescent="0.35"/>
  <cols>
    <col min="1" max="1" width="28.81640625" customWidth="1"/>
    <col min="2" max="2" width="13.54296875" customWidth="1"/>
    <col min="3" max="3" width="2.453125" customWidth="1"/>
    <col min="4" max="4" width="13.54296875" customWidth="1"/>
    <col min="5" max="5" width="2.1796875" customWidth="1"/>
    <col min="6" max="6" width="12.81640625" customWidth="1"/>
    <col min="7" max="7" width="2.1796875" customWidth="1"/>
    <col min="8" max="8" width="12.81640625" customWidth="1"/>
    <col min="9" max="9" width="2.1796875" customWidth="1"/>
    <col min="10" max="10" width="14.453125" customWidth="1"/>
  </cols>
  <sheetData>
    <row r="1" spans="1:10" ht="18.5" x14ac:dyDescent="0.45">
      <c r="A1" s="1" t="s">
        <v>0</v>
      </c>
    </row>
    <row r="2" spans="1:10" ht="18.5" x14ac:dyDescent="0.45">
      <c r="A2" s="1" t="s">
        <v>106</v>
      </c>
    </row>
    <row r="3" spans="1:10" ht="18.5" x14ac:dyDescent="0.45">
      <c r="A3" s="1" t="s">
        <v>109</v>
      </c>
    </row>
    <row r="6" spans="1:10" x14ac:dyDescent="0.35">
      <c r="B6" s="33"/>
      <c r="C6" s="33"/>
      <c r="D6" s="33">
        <v>2015</v>
      </c>
      <c r="E6" s="33"/>
      <c r="F6" s="33">
        <v>2015</v>
      </c>
      <c r="G6" s="33"/>
      <c r="H6" s="33">
        <v>2015</v>
      </c>
      <c r="J6" s="33">
        <v>2015</v>
      </c>
    </row>
    <row r="7" spans="1:10" x14ac:dyDescent="0.35">
      <c r="B7" s="33"/>
      <c r="C7" s="33"/>
      <c r="D7" s="33" t="s">
        <v>110</v>
      </c>
      <c r="E7" s="33"/>
      <c r="F7" s="33" t="s">
        <v>110</v>
      </c>
      <c r="G7" s="33"/>
      <c r="H7" s="33" t="s">
        <v>110</v>
      </c>
      <c r="J7" s="33" t="s">
        <v>110</v>
      </c>
    </row>
    <row r="8" spans="1:10" x14ac:dyDescent="0.35">
      <c r="A8" s="34" t="s">
        <v>111</v>
      </c>
      <c r="B8" s="35">
        <v>2014</v>
      </c>
      <c r="C8" s="33"/>
      <c r="D8" s="35" t="s">
        <v>112</v>
      </c>
      <c r="E8" s="33"/>
      <c r="F8" s="35" t="s">
        <v>113</v>
      </c>
      <c r="G8" s="33"/>
      <c r="H8" s="35" t="s">
        <v>114</v>
      </c>
      <c r="J8" s="35" t="s">
        <v>115</v>
      </c>
    </row>
    <row r="10" spans="1:10" x14ac:dyDescent="0.35">
      <c r="A10" s="15" t="s">
        <v>116</v>
      </c>
      <c r="B10" s="30"/>
    </row>
    <row r="11" spans="1:10" x14ac:dyDescent="0.35">
      <c r="A11" t="s">
        <v>117</v>
      </c>
      <c r="B11" s="30">
        <v>17.37</v>
      </c>
      <c r="D11" s="36">
        <f t="shared" ref="D11:D17" si="0">B11</f>
        <v>17.37</v>
      </c>
      <c r="F11" s="36">
        <f>D11*1.03</f>
        <v>17.891100000000002</v>
      </c>
      <c r="H11" s="36">
        <f>D11*1.05</f>
        <v>18.238500000000002</v>
      </c>
      <c r="J11" s="36">
        <f>D11*1.1</f>
        <v>19.107000000000003</v>
      </c>
    </row>
    <row r="12" spans="1:10" x14ac:dyDescent="0.35">
      <c r="A12" t="s">
        <v>118</v>
      </c>
      <c r="B12" s="30">
        <v>25.29</v>
      </c>
      <c r="D12" s="36">
        <f t="shared" si="0"/>
        <v>25.29</v>
      </c>
      <c r="F12" s="36">
        <f>F11*1.5</f>
        <v>26.836650000000002</v>
      </c>
      <c r="H12" s="36">
        <f>H11*1.5</f>
        <v>27.357750000000003</v>
      </c>
      <c r="J12" s="36">
        <f>J11*1.5</f>
        <v>28.660500000000006</v>
      </c>
    </row>
    <row r="13" spans="1:10" x14ac:dyDescent="0.35">
      <c r="A13" t="s">
        <v>119</v>
      </c>
      <c r="B13" s="10">
        <v>2080</v>
      </c>
      <c r="D13" s="10">
        <f t="shared" si="0"/>
        <v>2080</v>
      </c>
      <c r="F13" s="32">
        <f>D13</f>
        <v>2080</v>
      </c>
      <c r="H13" s="32">
        <f>F13</f>
        <v>2080</v>
      </c>
      <c r="J13" s="32">
        <f>H13</f>
        <v>2080</v>
      </c>
    </row>
    <row r="14" spans="1:10" x14ac:dyDescent="0.35">
      <c r="A14" t="s">
        <v>120</v>
      </c>
      <c r="B14" s="10">
        <v>40</v>
      </c>
      <c r="D14" s="10">
        <f t="shared" si="0"/>
        <v>40</v>
      </c>
      <c r="F14" s="32">
        <f>D14</f>
        <v>40</v>
      </c>
      <c r="H14" s="32">
        <f>F14</f>
        <v>40</v>
      </c>
      <c r="J14" s="32">
        <f>H14</f>
        <v>40</v>
      </c>
    </row>
    <row r="15" spans="1:10" x14ac:dyDescent="0.35">
      <c r="A15" t="s">
        <v>121</v>
      </c>
      <c r="B15" s="36">
        <f>B13*B11</f>
        <v>36129.599999999999</v>
      </c>
      <c r="D15" s="36">
        <f t="shared" si="0"/>
        <v>36129.599999999999</v>
      </c>
      <c r="F15" s="36">
        <f>F13*F11</f>
        <v>37213.488000000005</v>
      </c>
      <c r="H15" s="36">
        <f>H13*H11</f>
        <v>37936.080000000002</v>
      </c>
      <c r="J15" s="36">
        <f>J13*J11</f>
        <v>39742.560000000005</v>
      </c>
    </row>
    <row r="16" spans="1:10" x14ac:dyDescent="0.35">
      <c r="A16" t="s">
        <v>122</v>
      </c>
      <c r="B16" s="36">
        <f>B14*B12</f>
        <v>1011.5999999999999</v>
      </c>
      <c r="D16" s="36">
        <f t="shared" si="0"/>
        <v>1011.5999999999999</v>
      </c>
      <c r="F16" s="36">
        <f>F14*F12</f>
        <v>1073.4660000000001</v>
      </c>
      <c r="H16" s="36">
        <f>H14*H12</f>
        <v>1094.3100000000002</v>
      </c>
      <c r="J16" s="36">
        <f>J14*J12</f>
        <v>1146.4200000000003</v>
      </c>
    </row>
    <row r="17" spans="1:12" x14ac:dyDescent="0.35">
      <c r="A17" t="s">
        <v>123</v>
      </c>
      <c r="B17" s="37">
        <v>1500</v>
      </c>
      <c r="D17" s="37">
        <f t="shared" si="0"/>
        <v>1500</v>
      </c>
      <c r="F17" s="37">
        <f>D17*1.03</f>
        <v>1545</v>
      </c>
      <c r="H17" s="37">
        <f>D17*1.05</f>
        <v>1575</v>
      </c>
      <c r="J17" s="36">
        <f>D17*1.1</f>
        <v>1650.0000000000002</v>
      </c>
    </row>
    <row r="18" spans="1:12" x14ac:dyDescent="0.35">
      <c r="A18" t="s">
        <v>124</v>
      </c>
      <c r="B18" s="38">
        <f>SUM(B15:B17)</f>
        <v>38641.199999999997</v>
      </c>
      <c r="D18" s="38">
        <f>SUM(D15:D17)</f>
        <v>38641.199999999997</v>
      </c>
      <c r="F18" s="38">
        <f>SUM(F15:F17)</f>
        <v>39831.954000000005</v>
      </c>
      <c r="H18" s="38">
        <f>SUM(H15:H17)</f>
        <v>40605.39</v>
      </c>
      <c r="J18" s="38">
        <f>SUM(J15:J17)</f>
        <v>42538.98</v>
      </c>
    </row>
    <row r="20" spans="1:12" x14ac:dyDescent="0.35">
      <c r="A20" s="15"/>
    </row>
    <row r="21" spans="1:12" x14ac:dyDescent="0.35">
      <c r="A21" t="s">
        <v>117</v>
      </c>
      <c r="B21" s="42">
        <v>0</v>
      </c>
      <c r="D21" s="41">
        <f t="shared" ref="D21:D27" si="1">B21</f>
        <v>0</v>
      </c>
      <c r="F21" s="36">
        <f>D21*1.03</f>
        <v>0</v>
      </c>
      <c r="H21" s="36">
        <f>D21*1.05</f>
        <v>0</v>
      </c>
      <c r="J21" s="36">
        <f>D21*1.1</f>
        <v>0</v>
      </c>
    </row>
    <row r="22" spans="1:12" x14ac:dyDescent="0.35">
      <c r="A22" t="s">
        <v>118</v>
      </c>
      <c r="B22" s="30">
        <v>0</v>
      </c>
      <c r="D22" s="41">
        <f t="shared" si="1"/>
        <v>0</v>
      </c>
      <c r="F22" s="36">
        <f>F21*1.5</f>
        <v>0</v>
      </c>
      <c r="H22" s="36">
        <f>H21*1.5</f>
        <v>0</v>
      </c>
      <c r="J22" s="36">
        <f>J21*1.5</f>
        <v>0</v>
      </c>
    </row>
    <row r="23" spans="1:12" x14ac:dyDescent="0.35">
      <c r="A23" t="s">
        <v>119</v>
      </c>
      <c r="B23" s="10">
        <v>0</v>
      </c>
      <c r="D23" s="10">
        <f t="shared" si="1"/>
        <v>0</v>
      </c>
      <c r="F23" s="32">
        <f>D23</f>
        <v>0</v>
      </c>
      <c r="H23" s="32">
        <f>F23</f>
        <v>0</v>
      </c>
      <c r="J23" s="32">
        <f>H23</f>
        <v>0</v>
      </c>
    </row>
    <row r="24" spans="1:12" x14ac:dyDescent="0.35">
      <c r="A24" t="s">
        <v>120</v>
      </c>
      <c r="B24" s="10">
        <v>0</v>
      </c>
      <c r="D24" s="10">
        <v>0</v>
      </c>
      <c r="F24" s="32">
        <f>D24</f>
        <v>0</v>
      </c>
      <c r="H24" s="32">
        <f>F24</f>
        <v>0</v>
      </c>
      <c r="J24" s="32">
        <f>H24</f>
        <v>0</v>
      </c>
    </row>
    <row r="25" spans="1:12" x14ac:dyDescent="0.35">
      <c r="A25" t="s">
        <v>121</v>
      </c>
      <c r="B25" s="36">
        <f>B23*B21</f>
        <v>0</v>
      </c>
      <c r="D25" s="36">
        <f t="shared" si="1"/>
        <v>0</v>
      </c>
      <c r="F25" s="36">
        <f>F23*F21</f>
        <v>0</v>
      </c>
      <c r="H25" s="36">
        <f>H23*H21</f>
        <v>0</v>
      </c>
      <c r="J25" s="36">
        <f>J23*J21</f>
        <v>0</v>
      </c>
    </row>
    <row r="26" spans="1:12" x14ac:dyDescent="0.35">
      <c r="A26" t="s">
        <v>122</v>
      </c>
      <c r="B26" s="36">
        <f>B24*B22</f>
        <v>0</v>
      </c>
      <c r="D26" s="36">
        <f t="shared" si="1"/>
        <v>0</v>
      </c>
      <c r="F26" s="36">
        <f>F24*F22</f>
        <v>0</v>
      </c>
      <c r="H26" s="36">
        <f>H24*H22</f>
        <v>0</v>
      </c>
      <c r="J26" s="36">
        <f>J24*J22</f>
        <v>0</v>
      </c>
    </row>
    <row r="27" spans="1:12" x14ac:dyDescent="0.35">
      <c r="A27" t="s">
        <v>123</v>
      </c>
      <c r="B27" s="37">
        <v>0</v>
      </c>
      <c r="D27" s="37">
        <f t="shared" si="1"/>
        <v>0</v>
      </c>
      <c r="F27" s="37">
        <f>D27*1.03</f>
        <v>0</v>
      </c>
      <c r="H27" s="37">
        <f>D27*1.05</f>
        <v>0</v>
      </c>
      <c r="J27" s="37">
        <f>D27*1.1</f>
        <v>0</v>
      </c>
    </row>
    <row r="28" spans="1:12" x14ac:dyDescent="0.35">
      <c r="A28" t="s">
        <v>124</v>
      </c>
      <c r="B28" s="38">
        <f>SUM(B25:B27)</f>
        <v>0</v>
      </c>
      <c r="D28" s="38">
        <f>SUM(D25:D27)</f>
        <v>0</v>
      </c>
      <c r="F28" s="38">
        <f>SUM(F25:F27)</f>
        <v>0</v>
      </c>
      <c r="H28" s="38">
        <f>SUM(H25:H27)</f>
        <v>0</v>
      </c>
      <c r="J28" s="38">
        <f>SUM(J25:J27)</f>
        <v>0</v>
      </c>
      <c r="K28" s="40" t="s">
        <v>132</v>
      </c>
      <c r="L28" s="40"/>
    </row>
    <row r="29" spans="1:12" x14ac:dyDescent="0.35">
      <c r="K29" s="40" t="s">
        <v>133</v>
      </c>
      <c r="L29" s="40"/>
    </row>
    <row r="30" spans="1:12" x14ac:dyDescent="0.35">
      <c r="A30" s="15" t="s">
        <v>125</v>
      </c>
      <c r="K30" s="40"/>
      <c r="L30" s="40"/>
    </row>
    <row r="31" spans="1:12" x14ac:dyDescent="0.35">
      <c r="A31" t="s">
        <v>117</v>
      </c>
      <c r="B31" s="42">
        <v>18.5</v>
      </c>
      <c r="D31" s="41">
        <v>18.5</v>
      </c>
      <c r="F31" s="36">
        <f>D31*1.03</f>
        <v>19.055</v>
      </c>
      <c r="H31" s="36">
        <f>D31*1.05</f>
        <v>19.425000000000001</v>
      </c>
      <c r="J31" s="36">
        <f>D31*1.1</f>
        <v>20.350000000000001</v>
      </c>
    </row>
    <row r="32" spans="1:12" x14ac:dyDescent="0.35">
      <c r="A32" t="s">
        <v>118</v>
      </c>
      <c r="B32" s="30">
        <f>B31*1.5</f>
        <v>27.75</v>
      </c>
      <c r="D32" s="41">
        <v>27.75</v>
      </c>
      <c r="F32" s="36">
        <f>F31*1.5</f>
        <v>28.5825</v>
      </c>
      <c r="H32" s="36">
        <f>H31*1.5</f>
        <v>29.137500000000003</v>
      </c>
      <c r="J32" s="36">
        <f>J31*1.5</f>
        <v>30.525000000000002</v>
      </c>
    </row>
    <row r="33" spans="1:10" x14ac:dyDescent="0.35">
      <c r="A33" t="s">
        <v>119</v>
      </c>
      <c r="B33" s="10">
        <v>2080</v>
      </c>
      <c r="D33" s="10">
        <f t="shared" ref="D33:D37" si="2">B33</f>
        <v>2080</v>
      </c>
      <c r="F33" s="32">
        <f>D33</f>
        <v>2080</v>
      </c>
      <c r="H33" s="32">
        <f>F33</f>
        <v>2080</v>
      </c>
      <c r="J33" s="32">
        <f>H33</f>
        <v>2080</v>
      </c>
    </row>
    <row r="34" spans="1:10" x14ac:dyDescent="0.35">
      <c r="A34" t="s">
        <v>120</v>
      </c>
      <c r="B34" s="10">
        <v>40</v>
      </c>
      <c r="D34" s="10">
        <f t="shared" si="2"/>
        <v>40</v>
      </c>
      <c r="F34" s="32">
        <f>D34</f>
        <v>40</v>
      </c>
      <c r="H34" s="32">
        <f>F34</f>
        <v>40</v>
      </c>
    </row>
    <row r="35" spans="1:10" x14ac:dyDescent="0.35">
      <c r="A35" t="s">
        <v>121</v>
      </c>
      <c r="B35" s="36">
        <f>B33*B31</f>
        <v>38480</v>
      </c>
      <c r="D35" s="36">
        <f t="shared" si="2"/>
        <v>38480</v>
      </c>
      <c r="F35" s="36">
        <f>F33*F31</f>
        <v>39634.400000000001</v>
      </c>
      <c r="H35" s="36">
        <f>H33*H31</f>
        <v>40404</v>
      </c>
      <c r="J35" s="36">
        <f>J33*J31</f>
        <v>42328</v>
      </c>
    </row>
    <row r="36" spans="1:10" x14ac:dyDescent="0.35">
      <c r="A36" t="s">
        <v>122</v>
      </c>
      <c r="B36" s="36">
        <f>B34*B32</f>
        <v>1110</v>
      </c>
      <c r="D36" s="36">
        <f t="shared" si="2"/>
        <v>1110</v>
      </c>
      <c r="F36" s="36">
        <f>F34*F32</f>
        <v>1143.3</v>
      </c>
      <c r="H36" s="36">
        <f>H34*H32</f>
        <v>1165.5</v>
      </c>
      <c r="J36" s="36">
        <f>J34*J32</f>
        <v>0</v>
      </c>
    </row>
    <row r="37" spans="1:10" x14ac:dyDescent="0.35">
      <c r="A37" t="s">
        <v>123</v>
      </c>
      <c r="B37" s="37">
        <v>1750</v>
      </c>
      <c r="D37" s="37">
        <f t="shared" si="2"/>
        <v>1750</v>
      </c>
      <c r="F37" s="37">
        <f>D37*1.03</f>
        <v>1802.5</v>
      </c>
      <c r="H37" s="37">
        <f>D37*1.05</f>
        <v>1837.5</v>
      </c>
      <c r="J37" s="36">
        <f>D37*1.1</f>
        <v>1925.0000000000002</v>
      </c>
    </row>
    <row r="38" spans="1:10" x14ac:dyDescent="0.35">
      <c r="A38" t="s">
        <v>124</v>
      </c>
      <c r="B38" s="38">
        <f>SUM(B35:B37)</f>
        <v>41340</v>
      </c>
      <c r="D38" s="38">
        <f>SUM(D35:D37)</f>
        <v>41340</v>
      </c>
      <c r="F38" s="38">
        <f>SUM(F35:F37)</f>
        <v>42580.200000000004</v>
      </c>
      <c r="H38" s="38">
        <f>SUM(H35:H37)</f>
        <v>43407</v>
      </c>
      <c r="J38" s="38">
        <f>SUM(J35:J37)</f>
        <v>44253</v>
      </c>
    </row>
    <row r="40" spans="1:10" x14ac:dyDescent="0.35">
      <c r="A40" t="s">
        <v>126</v>
      </c>
      <c r="B40" s="36">
        <f>B38+B28+B18</f>
        <v>79981.2</v>
      </c>
      <c r="D40" s="39">
        <f>D38+D28+D18</f>
        <v>79981.2</v>
      </c>
      <c r="F40" s="39">
        <f>F38+F28+F18</f>
        <v>82412.15400000001</v>
      </c>
      <c r="H40" s="39">
        <f>H38+H28+H18</f>
        <v>84012.39</v>
      </c>
      <c r="J40" s="39">
        <f>J38+J28+J18</f>
        <v>86791.98000000001</v>
      </c>
    </row>
    <row r="41" spans="1:10" x14ac:dyDescent="0.35">
      <c r="A41" t="s">
        <v>127</v>
      </c>
      <c r="B41" s="36">
        <f>B35+B25+B15</f>
        <v>74609.600000000006</v>
      </c>
      <c r="D41" s="36">
        <f>D35+D25+D15</f>
        <v>74609.600000000006</v>
      </c>
      <c r="F41" s="36">
        <f>F35+F25+F15</f>
        <v>76847.888000000006</v>
      </c>
      <c r="H41" s="36">
        <f>H35+H25+H15</f>
        <v>78340.08</v>
      </c>
      <c r="J41" s="36">
        <f>J35+J25+J15</f>
        <v>82070.559999999998</v>
      </c>
    </row>
    <row r="42" spans="1:10" x14ac:dyDescent="0.35">
      <c r="A42" t="s">
        <v>128</v>
      </c>
      <c r="B42" s="36">
        <f>B40-B41</f>
        <v>5371.5999999999913</v>
      </c>
      <c r="D42" s="36">
        <f>D40-D41</f>
        <v>5371.5999999999913</v>
      </c>
      <c r="F42" s="36">
        <f>F40-F41</f>
        <v>5564.2660000000033</v>
      </c>
      <c r="H42" s="36">
        <f>H40-H41</f>
        <v>5672.3099999999977</v>
      </c>
      <c r="J42" s="36">
        <f>J40-J41</f>
        <v>4721.4200000000128</v>
      </c>
    </row>
    <row r="43" spans="1:10" x14ac:dyDescent="0.35">
      <c r="A43" t="s">
        <v>129</v>
      </c>
      <c r="B43" s="36">
        <f>B40*0.1</f>
        <v>7998.12</v>
      </c>
      <c r="D43" s="36">
        <f>D40*0.1</f>
        <v>7998.12</v>
      </c>
      <c r="F43" s="36">
        <f>F40*0.1</f>
        <v>8241.215400000001</v>
      </c>
      <c r="H43" s="36">
        <f>H40*0.1</f>
        <v>8401.2389999999996</v>
      </c>
      <c r="J43" s="36">
        <f>J40*0.1</f>
        <v>8679.1980000000021</v>
      </c>
    </row>
    <row r="44" spans="1:10" x14ac:dyDescent="0.35">
      <c r="A44" t="s">
        <v>130</v>
      </c>
      <c r="B44" s="36">
        <f>B41*0.013</f>
        <v>969.9248</v>
      </c>
      <c r="D44" s="36">
        <f>D41*0.013</f>
        <v>969.9248</v>
      </c>
      <c r="F44" s="36">
        <f>F41*0.013</f>
        <v>999.02254400000004</v>
      </c>
      <c r="H44" s="36">
        <f>H41*0.013</f>
        <v>1018.4210399999999</v>
      </c>
      <c r="J44" s="36">
        <f>J41*0.013</f>
        <v>1066.9172799999999</v>
      </c>
    </row>
  </sheetData>
  <pageMargins left="0.7" right="0.7" top="0.75" bottom="0.75" header="0.3" footer="0.3"/>
  <pageSetup scale="7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2015 Budget</vt:lpstr>
      <vt:lpstr>Budget Change Items</vt:lpstr>
      <vt:lpstr>Payroll Budget</vt:lpstr>
      <vt:lpstr>'2015 Budget'!Print_Area</vt:lpstr>
      <vt:lpstr>'Budget Change Items'!Print_Area</vt:lpstr>
      <vt:lpstr>'Payroll Budget'!Print_Area</vt:lpstr>
      <vt:lpstr>'2015 Budget'!Print_Titles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</dc:creator>
  <cp:lastModifiedBy>Quintana</cp:lastModifiedBy>
  <cp:lastPrinted>2014-07-28T22:13:40Z</cp:lastPrinted>
  <dcterms:created xsi:type="dcterms:W3CDTF">2014-07-28T02:02:32Z</dcterms:created>
  <dcterms:modified xsi:type="dcterms:W3CDTF">2014-08-13T13:58:35Z</dcterms:modified>
</cp:coreProperties>
</file>